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danav\Documents\práce 2014x\ostatní\Wampin\W85-2024 zateepení MŠ Výškovická 120a\"/>
    </mc:Choice>
  </mc:AlternateContent>
  <xr:revisionPtr revIDLastSave="0" documentId="8_{8ECC22CB-A3CF-4890-BA86-F83C23F01D87}" xr6:coauthVersionLast="47" xr6:coauthVersionMax="47" xr10:uidLastSave="{00000000-0000-0000-0000-000000000000}"/>
  <bookViews>
    <workbookView xWindow="-103" yWindow="-103" windowWidth="22149" windowHeight="13200" activeTab="1" xr2:uid="{00000000-000D-0000-FFFF-FFFF00000000}"/>
  </bookViews>
  <sheets>
    <sheet name="Rekapitulace stavby" sheetId="1" r:id="rId1"/>
    <sheet name="01 - střecha" sheetId="2" r:id="rId2"/>
  </sheets>
  <definedNames>
    <definedName name="_xlnm._FilterDatabase" localSheetId="1" hidden="1">'01 - střecha'!$C$132:$K$380</definedName>
    <definedName name="_xlnm.Print_Titles" localSheetId="1">'01 - střecha'!$132:$132</definedName>
    <definedName name="_xlnm.Print_Titles" localSheetId="0">'Rekapitulace stavby'!$92:$92</definedName>
    <definedName name="_xlnm.Print_Area" localSheetId="1">'01 - střecha'!$C$4:$J$76,'01 - střecha'!$C$82:$J$114,'01 - střecha'!$C$120:$K$380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379" i="2"/>
  <c r="BH379" i="2"/>
  <c r="BG379" i="2"/>
  <c r="BF379" i="2"/>
  <c r="T379" i="2"/>
  <c r="T378" i="2"/>
  <c r="R379" i="2"/>
  <c r="R378" i="2"/>
  <c r="P379" i="2"/>
  <c r="P378" i="2"/>
  <c r="BI376" i="2"/>
  <c r="BH376" i="2"/>
  <c r="BG376" i="2"/>
  <c r="BF376" i="2"/>
  <c r="T376" i="2"/>
  <c r="T375" i="2"/>
  <c r="R376" i="2"/>
  <c r="R375" i="2"/>
  <c r="P376" i="2"/>
  <c r="P375" i="2"/>
  <c r="BI374" i="2"/>
  <c r="BH374" i="2"/>
  <c r="BG374" i="2"/>
  <c r="BF374" i="2"/>
  <c r="T374" i="2"/>
  <c r="T373" i="2" s="1"/>
  <c r="T372" i="2" s="1"/>
  <c r="R374" i="2"/>
  <c r="R373" i="2" s="1"/>
  <c r="R372" i="2" s="1"/>
  <c r="P374" i="2"/>
  <c r="P373" i="2" s="1"/>
  <c r="P372" i="2" s="1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1" i="2"/>
  <c r="BH361" i="2"/>
  <c r="BG361" i="2"/>
  <c r="BF361" i="2"/>
  <c r="T361" i="2"/>
  <c r="R361" i="2"/>
  <c r="P361" i="2"/>
  <c r="BI358" i="2"/>
  <c r="BH358" i="2"/>
  <c r="BG358" i="2"/>
  <c r="BF358" i="2"/>
  <c r="T358" i="2"/>
  <c r="R358" i="2"/>
  <c r="P358" i="2"/>
  <c r="BI356" i="2"/>
  <c r="BH356" i="2"/>
  <c r="BG356" i="2"/>
  <c r="BF356" i="2"/>
  <c r="T356" i="2"/>
  <c r="R356" i="2"/>
  <c r="P356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T344" i="2" s="1"/>
  <c r="R345" i="2"/>
  <c r="R344" i="2"/>
  <c r="P345" i="2"/>
  <c r="P344" i="2" s="1"/>
  <c r="BI343" i="2"/>
  <c r="BH343" i="2"/>
  <c r="BG343" i="2"/>
  <c r="BF343" i="2"/>
  <c r="T343" i="2"/>
  <c r="R343" i="2"/>
  <c r="P343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22" i="2"/>
  <c r="BH322" i="2"/>
  <c r="BG322" i="2"/>
  <c r="BF322" i="2"/>
  <c r="T322" i="2"/>
  <c r="R322" i="2"/>
  <c r="P322" i="2"/>
  <c r="BI317" i="2"/>
  <c r="BH317" i="2"/>
  <c r="BG317" i="2"/>
  <c r="BF317" i="2"/>
  <c r="T317" i="2"/>
  <c r="R317" i="2"/>
  <c r="P317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299" i="2"/>
  <c r="BH299" i="2"/>
  <c r="BG299" i="2"/>
  <c r="BF299" i="2"/>
  <c r="T299" i="2"/>
  <c r="R299" i="2"/>
  <c r="P299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65" i="2"/>
  <c r="BH265" i="2"/>
  <c r="BG265" i="2"/>
  <c r="BF265" i="2"/>
  <c r="T265" i="2"/>
  <c r="R265" i="2"/>
  <c r="P265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37" i="2"/>
  <c r="BH237" i="2"/>
  <c r="BG237" i="2"/>
  <c r="BF237" i="2"/>
  <c r="T237" i="2"/>
  <c r="R237" i="2"/>
  <c r="P237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5" i="2"/>
  <c r="BH225" i="2"/>
  <c r="BG225" i="2"/>
  <c r="BF225" i="2"/>
  <c r="T225" i="2"/>
  <c r="R225" i="2"/>
  <c r="P225" i="2"/>
  <c r="BI213" i="2"/>
  <c r="BH213" i="2"/>
  <c r="BG213" i="2"/>
  <c r="BF213" i="2"/>
  <c r="T213" i="2"/>
  <c r="R213" i="2"/>
  <c r="P213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T160" i="2"/>
  <c r="R161" i="2"/>
  <c r="R160" i="2"/>
  <c r="P161" i="2"/>
  <c r="P160" i="2" s="1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T151" i="2"/>
  <c r="R152" i="2"/>
  <c r="R151" i="2" s="1"/>
  <c r="P152" i="2"/>
  <c r="P151" i="2"/>
  <c r="BI146" i="2"/>
  <c r="BH146" i="2"/>
  <c r="BG146" i="2"/>
  <c r="BF146" i="2"/>
  <c r="T146" i="2"/>
  <c r="R146" i="2"/>
  <c r="P146" i="2"/>
  <c r="BI141" i="2"/>
  <c r="BH141" i="2"/>
  <c r="BG141" i="2"/>
  <c r="BF141" i="2"/>
  <c r="T141" i="2"/>
  <c r="R141" i="2"/>
  <c r="P141" i="2"/>
  <c r="BI136" i="2"/>
  <c r="BH136" i="2"/>
  <c r="BG136" i="2"/>
  <c r="BF136" i="2"/>
  <c r="T136" i="2"/>
  <c r="R136" i="2"/>
  <c r="P136" i="2"/>
  <c r="J129" i="2"/>
  <c r="F129" i="2"/>
  <c r="F127" i="2"/>
  <c r="E125" i="2"/>
  <c r="J91" i="2"/>
  <c r="F91" i="2"/>
  <c r="F89" i="2"/>
  <c r="E87" i="2"/>
  <c r="J24" i="2"/>
  <c r="E24" i="2"/>
  <c r="J92" i="2" s="1"/>
  <c r="J23" i="2"/>
  <c r="J18" i="2"/>
  <c r="E18" i="2"/>
  <c r="F130" i="2"/>
  <c r="J17" i="2"/>
  <c r="J12" i="2"/>
  <c r="J89" i="2"/>
  <c r="E7" i="2"/>
  <c r="E123" i="2" s="1"/>
  <c r="L90" i="1"/>
  <c r="AM90" i="1"/>
  <c r="AM89" i="1"/>
  <c r="L89" i="1"/>
  <c r="AM87" i="1"/>
  <c r="L87" i="1"/>
  <c r="L85" i="1"/>
  <c r="L84" i="1"/>
  <c r="J283" i="2"/>
  <c r="J155" i="2"/>
  <c r="BK331" i="2"/>
  <c r="J225" i="2"/>
  <c r="J371" i="2"/>
  <c r="BK155" i="2"/>
  <c r="BK347" i="2"/>
  <c r="BK361" i="2"/>
  <c r="BK334" i="2"/>
  <c r="BK299" i="2"/>
  <c r="BK285" i="2"/>
  <c r="BK225" i="2"/>
  <c r="J157" i="2"/>
  <c r="J152" i="2"/>
  <c r="J334" i="2"/>
  <c r="J328" i="2"/>
  <c r="BK283" i="2"/>
  <c r="J237" i="2"/>
  <c r="BK166" i="2"/>
  <c r="J370" i="2"/>
  <c r="BK275" i="2"/>
  <c r="BK141" i="2"/>
  <c r="J358" i="2"/>
  <c r="J322" i="2"/>
  <c r="BK282" i="2"/>
  <c r="BK230" i="2"/>
  <c r="J159" i="2"/>
  <c r="J337" i="2"/>
  <c r="BK250" i="2"/>
  <c r="J164" i="2"/>
  <c r="J201" i="2"/>
  <c r="BK371" i="2"/>
  <c r="BK345" i="2"/>
  <c r="J304" i="2"/>
  <c r="J282" i="2"/>
  <c r="J232" i="2"/>
  <c r="BK159" i="2"/>
  <c r="J146" i="2"/>
  <c r="BK343" i="2"/>
  <c r="BK322" i="2"/>
  <c r="J275" i="2"/>
  <c r="J230" i="2"/>
  <c r="BK183" i="2"/>
  <c r="BK374" i="2"/>
  <c r="J361" i="2"/>
  <c r="BK186" i="2"/>
  <c r="AS94" i="1"/>
  <c r="BK367" i="2"/>
  <c r="BK317" i="2"/>
  <c r="J278" i="2"/>
  <c r="BK201" i="2"/>
  <c r="J161" i="2"/>
  <c r="J343" i="2"/>
  <c r="BK304" i="2"/>
  <c r="J248" i="2"/>
  <c r="J141" i="2"/>
  <c r="J136" i="2"/>
  <c r="BK376" i="2"/>
  <c r="J347" i="2"/>
  <c r="J310" i="2"/>
  <c r="J285" i="2"/>
  <c r="BK273" i="2"/>
  <c r="J176" i="2"/>
  <c r="J156" i="2"/>
  <c r="BK136" i="2"/>
  <c r="J333" i="2"/>
  <c r="J317" i="2"/>
  <c r="J253" i="2"/>
  <c r="BK206" i="2"/>
  <c r="BK146" i="2"/>
  <c r="BK369" i="2"/>
  <c r="BK213" i="2"/>
  <c r="J369" i="2"/>
  <c r="BK296" i="2"/>
  <c r="J166" i="2"/>
  <c r="BK356" i="2"/>
  <c r="J296" i="2"/>
  <c r="BK379" i="2"/>
  <c r="BK176" i="2"/>
  <c r="J331" i="2"/>
  <c r="BK237" i="2"/>
  <c r="BK333" i="2"/>
  <c r="J213" i="2"/>
  <c r="J299" i="2"/>
  <c r="BK164" i="2"/>
  <c r="J183" i="2"/>
  <c r="BK337" i="2"/>
  <c r="BK232" i="2"/>
  <c r="J367" i="2"/>
  <c r="BK278" i="2"/>
  <c r="J379" i="2"/>
  <c r="BK294" i="2"/>
  <c r="BK161" i="2"/>
  <c r="J345" i="2"/>
  <c r="J294" i="2"/>
  <c r="J188" i="2"/>
  <c r="J199" i="2"/>
  <c r="BK370" i="2"/>
  <c r="J265" i="2"/>
  <c r="BK157" i="2"/>
  <c r="BK307" i="2"/>
  <c r="J178" i="2"/>
  <c r="BK265" i="2"/>
  <c r="J205" i="2"/>
  <c r="J376" i="2"/>
  <c r="BK253" i="2"/>
  <c r="BK152" i="2"/>
  <c r="J356" i="2"/>
  <c r="BK310" i="2"/>
  <c r="J273" i="2"/>
  <c r="BK248" i="2"/>
  <c r="BK178" i="2"/>
  <c r="BK358" i="2"/>
  <c r="BK205" i="2"/>
  <c r="J206" i="2"/>
  <c r="J307" i="2"/>
  <c r="J250" i="2"/>
  <c r="BK199" i="2"/>
  <c r="BK156" i="2"/>
  <c r="BK328" i="2"/>
  <c r="J186" i="2"/>
  <c r="BK188" i="2"/>
  <c r="BK135" i="2" l="1"/>
  <c r="R154" i="2"/>
  <c r="T135" i="2"/>
  <c r="T163" i="2"/>
  <c r="BK284" i="2"/>
  <c r="J284" i="2" s="1"/>
  <c r="J104" i="2" s="1"/>
  <c r="P163" i="2"/>
  <c r="R284" i="2"/>
  <c r="P346" i="2"/>
  <c r="R135" i="2"/>
  <c r="R134" i="2"/>
  <c r="BK154" i="2"/>
  <c r="J154" i="2"/>
  <c r="J100" i="2"/>
  <c r="P154" i="2"/>
  <c r="T154" i="2"/>
  <c r="R163" i="2"/>
  <c r="T284" i="2"/>
  <c r="P332" i="2"/>
  <c r="T332" i="2"/>
  <c r="R346" i="2"/>
  <c r="BK357" i="2"/>
  <c r="J357" i="2"/>
  <c r="J108" i="2" s="1"/>
  <c r="R357" i="2"/>
  <c r="BK368" i="2"/>
  <c r="J368" i="2"/>
  <c r="J109" i="2" s="1"/>
  <c r="R368" i="2"/>
  <c r="P135" i="2"/>
  <c r="P134" i="2"/>
  <c r="BK163" i="2"/>
  <c r="J163" i="2" s="1"/>
  <c r="J103" i="2" s="1"/>
  <c r="P284" i="2"/>
  <c r="BK332" i="2"/>
  <c r="J332" i="2" s="1"/>
  <c r="J105" i="2" s="1"/>
  <c r="R332" i="2"/>
  <c r="BK346" i="2"/>
  <c r="J346" i="2"/>
  <c r="J107" i="2" s="1"/>
  <c r="T346" i="2"/>
  <c r="P357" i="2"/>
  <c r="T357" i="2"/>
  <c r="P368" i="2"/>
  <c r="T368" i="2"/>
  <c r="BK151" i="2"/>
  <c r="J151" i="2"/>
  <c r="J99" i="2"/>
  <c r="BK160" i="2"/>
  <c r="J160" i="2" s="1"/>
  <c r="J101" i="2" s="1"/>
  <c r="BK344" i="2"/>
  <c r="J344" i="2"/>
  <c r="J106" i="2"/>
  <c r="BK378" i="2"/>
  <c r="J378" i="2"/>
  <c r="J113" i="2"/>
  <c r="BK373" i="2"/>
  <c r="J373" i="2"/>
  <c r="J111" i="2" s="1"/>
  <c r="BK375" i="2"/>
  <c r="J375" i="2" s="1"/>
  <c r="J112" i="2" s="1"/>
  <c r="J127" i="2"/>
  <c r="BE136" i="2"/>
  <c r="BE178" i="2"/>
  <c r="BE183" i="2"/>
  <c r="BE186" i="2"/>
  <c r="BE199" i="2"/>
  <c r="E85" i="2"/>
  <c r="F92" i="2"/>
  <c r="BE164" i="2"/>
  <c r="BE176" i="2"/>
  <c r="BE159" i="2"/>
  <c r="BE166" i="2"/>
  <c r="BE232" i="2"/>
  <c r="BE237" i="2"/>
  <c r="BE253" i="2"/>
  <c r="BE334" i="2"/>
  <c r="BE337" i="2"/>
  <c r="BE345" i="2"/>
  <c r="J130" i="2"/>
  <c r="BE146" i="2"/>
  <c r="BE152" i="2"/>
  <c r="BE161" i="2"/>
  <c r="BE188" i="2"/>
  <c r="BE206" i="2"/>
  <c r="BE275" i="2"/>
  <c r="BE296" i="2"/>
  <c r="BE299" i="2"/>
  <c r="BE322" i="2"/>
  <c r="BE331" i="2"/>
  <c r="BE333" i="2"/>
  <c r="BE343" i="2"/>
  <c r="BE356" i="2"/>
  <c r="BE361" i="2"/>
  <c r="BE155" i="2"/>
  <c r="BE213" i="2"/>
  <c r="BE230" i="2"/>
  <c r="BE278" i="2"/>
  <c r="BE374" i="2"/>
  <c r="BE376" i="2"/>
  <c r="BE379" i="2"/>
  <c r="BE201" i="2"/>
  <c r="BE205" i="2"/>
  <c r="BE250" i="2"/>
  <c r="BE265" i="2"/>
  <c r="BE273" i="2"/>
  <c r="BE285" i="2"/>
  <c r="BE304" i="2"/>
  <c r="BE307" i="2"/>
  <c r="BE347" i="2"/>
  <c r="BE358" i="2"/>
  <c r="BE367" i="2"/>
  <c r="BE371" i="2"/>
  <c r="BE141" i="2"/>
  <c r="BE156" i="2"/>
  <c r="BE157" i="2"/>
  <c r="BE225" i="2"/>
  <c r="BE248" i="2"/>
  <c r="BE283" i="2"/>
  <c r="BE282" i="2"/>
  <c r="BE294" i="2"/>
  <c r="BE310" i="2"/>
  <c r="BE317" i="2"/>
  <c r="BE328" i="2"/>
  <c r="BE369" i="2"/>
  <c r="BE370" i="2"/>
  <c r="F37" i="2"/>
  <c r="BD95" i="1" s="1"/>
  <c r="BD94" i="1" s="1"/>
  <c r="W33" i="1" s="1"/>
  <c r="J34" i="2"/>
  <c r="AW95" i="1" s="1"/>
  <c r="F36" i="2"/>
  <c r="BC95" i="1" s="1"/>
  <c r="BC94" i="1" s="1"/>
  <c r="W32" i="1" s="1"/>
  <c r="F35" i="2"/>
  <c r="BB95" i="1"/>
  <c r="BB94" i="1" s="1"/>
  <c r="AX94" i="1" s="1"/>
  <c r="F34" i="2"/>
  <c r="BA95" i="1" s="1"/>
  <c r="BA94" i="1" s="1"/>
  <c r="AW94" i="1" s="1"/>
  <c r="AK30" i="1" s="1"/>
  <c r="R162" i="2" l="1"/>
  <c r="R133" i="2"/>
  <c r="T162" i="2"/>
  <c r="P162" i="2"/>
  <c r="P133" i="2"/>
  <c r="AU95" i="1"/>
  <c r="AU94" i="1" s="1"/>
  <c r="T134" i="2"/>
  <c r="T133" i="2" s="1"/>
  <c r="BK134" i="2"/>
  <c r="J134" i="2"/>
  <c r="J97" i="2" s="1"/>
  <c r="J135" i="2"/>
  <c r="J98" i="2" s="1"/>
  <c r="BK162" i="2"/>
  <c r="J162" i="2" s="1"/>
  <c r="J102" i="2" s="1"/>
  <c r="BK372" i="2"/>
  <c r="J372" i="2" s="1"/>
  <c r="J110" i="2" s="1"/>
  <c r="AY94" i="1"/>
  <c r="W31" i="1"/>
  <c r="F33" i="2"/>
  <c r="AZ95" i="1" s="1"/>
  <c r="AZ94" i="1" s="1"/>
  <c r="W29" i="1" s="1"/>
  <c r="W30" i="1"/>
  <c r="J33" i="2"/>
  <c r="AV95" i="1" s="1"/>
  <c r="AT95" i="1" s="1"/>
  <c r="BK133" i="2" l="1"/>
  <c r="J133" i="2"/>
  <c r="J30" i="2"/>
  <c r="AG95" i="1"/>
  <c r="AG94" i="1" s="1"/>
  <c r="AK26" i="1" s="1"/>
  <c r="AV94" i="1"/>
  <c r="AK29" i="1" s="1"/>
  <c r="J39" i="2" l="1"/>
  <c r="J96" i="2"/>
  <c r="AK35" i="1"/>
  <c r="AN95" i="1"/>
  <c r="AT94" i="1"/>
  <c r="AN94" i="1" l="1"/>
</calcChain>
</file>

<file path=xl/sharedStrings.xml><?xml version="1.0" encoding="utf-8"?>
<sst xmlns="http://schemas.openxmlformats.org/spreadsheetml/2006/main" count="2849" uniqueCount="493">
  <si>
    <t>Export Komplet</t>
  </si>
  <si>
    <t/>
  </si>
  <si>
    <t>2.0</t>
  </si>
  <si>
    <t>False</t>
  </si>
  <si>
    <t>{59b3ec30-a95b-48a9-855a-c7f336e2b06c}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</si>
  <si>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</si>
  <si>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</si>
  <si>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</si>
  <si>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</si>
  <si>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</si>
  <si>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</si>
  <si>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</si>
  <si>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</si>
  <si>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</si>
  <si>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XVII/2024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</si>
  <si>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</si>
  <si>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</si>
  <si>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ZATEPLENÍ BUDOVY MŠ VÝŠKOVICKÁ 120a</t>
  </si>
  <si>
    <t>KSO:</t>
  </si>
  <si>
    <t>CC-CZ:</t>
  </si>
  <si>
    <t>Místo:</t>
  </si>
  <si>
    <t xml:space="preserve"> </t>
  </si>
  <si>
    <t>Datum:</t>
  </si>
  <si>
    <t>9. 12. 2024</t>
  </si>
  <si>
    <t>Zadavatel:</t>
  </si>
  <si>
    <t>IČ:</t>
  </si>
  <si>
    <t>SMO - MOb Ostrava - Jih, Horní 3, Ostrava-Hrabůvka</t>
  </si>
  <si>
    <t>DIČ:</t>
  </si>
  <si>
    <t>Uchazeč:</t>
  </si>
  <si>
    <t>Vyplň údaj</t>
  </si>
  <si>
    <t>Projektant:</t>
  </si>
  <si>
    <t>Wamp in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</si>
  <si>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</si>
  <si>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</si>
  <si>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</si>
  <si>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</si>
  <si>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</si>
  <si>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</si>
  <si>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</si>
  <si>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</si>
  <si>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</si>
  <si>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</si>
  <si>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</si>
  <si>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</si>
  <si>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</si>
  <si>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</si>
  <si>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</si>
  <si>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</si>
  <si>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</si>
  <si>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</si>
  <si>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</si>
  <si>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</si>
  <si>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</si>
  <si>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</si>
  <si>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</si>
  <si>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</si>
  <si>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</si>
  <si>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</si>
  <si>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</si>
  <si>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</si>
  <si>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</si>
  <si>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</si>
  <si>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</si>
  <si>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</si>
  <si>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</si>
  <si>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</si>
  <si>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</si>
  <si>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</si>
  <si>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</si>
  <si>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</si>
  <si>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</si>
  <si>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</si>
  <si>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</si>
  <si>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</si>
  <si>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</si>
  <si>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</si>
  <si>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</si>
  <si>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</si>
  <si>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</si>
  <si>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</si>
  <si>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</si>
  <si>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střecha</t>
  </si>
  <si>
    <t>STA</t>
  </si>
  <si>
    <t>1</t>
  </si>
  <si>
    <t>{43a1ff15-360d-496a-a1f1-0a8b0037dc49}</t>
  </si>
  <si>
    <t>2</t>
  </si>
  <si>
    <t>KRYCÍ LIST SOUPISU PRACÍ</t>
  </si>
  <si>
    <t>Objekt:</t>
  </si>
  <si>
    <t>01 - střecha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</si>
  <si>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</si>
  <si>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</si>
  <si>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</si>
  <si>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</si>
  <si>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</si>
  <si>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</si>
  <si>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</si>
  <si>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</si>
  <si>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</si>
  <si>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</si>
  <si>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</si>
  <si>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</si>
  <si>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</si>
  <si>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</si>
  <si>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725 - Zdravotechnika - zařizovací předměty</t>
  </si>
  <si>
    <t xml:space="preserve">    762 - Konstrukce tesařské</t>
  </si>
  <si>
    <t xml:space="preserve">    764 - Konstrukce klempířské</t>
  </si>
  <si>
    <t xml:space="preserve">    767 - Konstrukce zámečnické</t>
  </si>
  <si>
    <t>VRN - Vedlejší rozpočtové náklady</t>
  </si>
  <si>
    <t xml:space="preserve">    VRN3 - Zařízení staveniště</t>
  </si>
  <si>
    <t xml:space="preserve">    VRN6 - Územní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</si>
  <si>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</si>
  <si>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</si>
  <si>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</si>
  <si>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</si>
  <si>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</si>
  <si>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</si>
  <si>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</si>
  <si>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</si>
  <si>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</si>
  <si>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</si>
  <si>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</si>
  <si>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</si>
  <si>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</si>
  <si>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</si>
  <si>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</si>
  <si>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</si>
  <si>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</si>
  <si>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</si>
  <si>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</si>
  <si>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</si>
  <si>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311272211</t>
  </si>
  <si>
    <t>Zdivo z pórobetonových tvárnic hladkých do P2 do 450 kg/m3 na tenkovrstvou maltu tl 300 mm</t>
  </si>
  <si>
    <t>m2</t>
  </si>
  <si>
    <t>CS ÚRS 2024 02</t>
  </si>
  <si>
    <t>4</t>
  </si>
  <si>
    <t>-1970226072</t>
  </si>
  <si>
    <t>VV</t>
  </si>
  <si>
    <t>zvýšení atiky a dilatace</t>
  </si>
  <si>
    <t>(55,0+15,18)*2*0,4</t>
  </si>
  <si>
    <t>4*14,3*0,4</t>
  </si>
  <si>
    <t>Součet</t>
  </si>
  <si>
    <t>311273955</t>
  </si>
  <si>
    <t>Založeni pórobetonového zdiva na zakládací maltu tloušťky 300 mm</t>
  </si>
  <si>
    <t>m</t>
  </si>
  <si>
    <t>-1141032502</t>
  </si>
  <si>
    <t>(55,0+15,18)*2</t>
  </si>
  <si>
    <t>4*14,3</t>
  </si>
  <si>
    <t>317231191.R00</t>
  </si>
  <si>
    <t>Příplatek za kotvení</t>
  </si>
  <si>
    <t>-1464679287</t>
  </si>
  <si>
    <t>9</t>
  </si>
  <si>
    <t>Ostatní konstrukce a práce, bourání</t>
  </si>
  <si>
    <t>953321113</t>
  </si>
  <si>
    <t>Vložky do svislých dilatačních spár z minerální plsti tl. přes 40 do 50 mm</t>
  </si>
  <si>
    <t>-1064591061</t>
  </si>
  <si>
    <t>2*14,9*0,5</t>
  </si>
  <si>
    <t>997</t>
  </si>
  <si>
    <t>Přesun sutě</t>
  </si>
  <si>
    <t>5</t>
  </si>
  <si>
    <t>997013112</t>
  </si>
  <si>
    <t>Vnitrostaveništní doprava suti a vybouraných hmot pro budovy v přes 6 do 9 m</t>
  </si>
  <si>
    <t>t</t>
  </si>
  <si>
    <t>2078736743</t>
  </si>
  <si>
    <t>6</t>
  </si>
  <si>
    <t>997013501</t>
  </si>
  <si>
    <t>Odvoz suti a vybouraných hmot na skládku nebo meziskládku do 1 km se složením</t>
  </si>
  <si>
    <t>218940397</t>
  </si>
  <si>
    <t>7</t>
  </si>
  <si>
    <t>997013509</t>
  </si>
  <si>
    <t>Příplatek k odvozu suti a vybouraných hmot na skládku ZKD 1 km přes 1 km</t>
  </si>
  <si>
    <t>-773289256</t>
  </si>
  <si>
    <t>3,342*14 'Přepočtené koeficientem množství</t>
  </si>
  <si>
    <t>8</t>
  </si>
  <si>
    <t>997013631</t>
  </si>
  <si>
    <t>Poplatek za uložení na skládce (skládkovné) stavebního odpadu směsného kód odpadu 17 09 04</t>
  </si>
  <si>
    <t>-1256408300</t>
  </si>
  <si>
    <t>998</t>
  </si>
  <si>
    <t>Přesun hmot</t>
  </si>
  <si>
    <t>998011002</t>
  </si>
  <si>
    <t>Přesun hmot pro budovy zděné v přes 6 do 12 m</t>
  </si>
  <si>
    <t>-860546845</t>
  </si>
  <si>
    <t>PSV</t>
  </si>
  <si>
    <t>Práce a dodávky PSV</t>
  </si>
  <si>
    <t>712</t>
  </si>
  <si>
    <t>Povlakové krytiny</t>
  </si>
  <si>
    <t>10</t>
  </si>
  <si>
    <t>712300843.R00</t>
  </si>
  <si>
    <t>Očištění povlakové krytiny střech do 10° urovnání povrchu a prořezání bublin, lokální vysprávky přířezem asf. pásu</t>
  </si>
  <si>
    <t>16</t>
  </si>
  <si>
    <t>-1239745693</t>
  </si>
  <si>
    <t>3*17,7*14,05</t>
  </si>
  <si>
    <t>11</t>
  </si>
  <si>
    <t>712311101</t>
  </si>
  <si>
    <t>Provedení povlakové krytiny střech do 10° za studena lakem penetračním nebo asfaltovým</t>
  </si>
  <si>
    <t>-629338035</t>
  </si>
  <si>
    <t>plocha</t>
  </si>
  <si>
    <t>55,0*14,9</t>
  </si>
  <si>
    <t>svisle na atiku</t>
  </si>
  <si>
    <t>3*(17,7+14,3)*2*0,4</t>
  </si>
  <si>
    <t>výlez</t>
  </si>
  <si>
    <t>1,1*4*1,0</t>
  </si>
  <si>
    <t>komín</t>
  </si>
  <si>
    <t>2*(0,7+0,45)*0,5</t>
  </si>
  <si>
    <t>M</t>
  </si>
  <si>
    <t>11163150</t>
  </si>
  <si>
    <t>lak penetrační asfaltový</t>
  </si>
  <si>
    <t>32</t>
  </si>
  <si>
    <t>918247374</t>
  </si>
  <si>
    <t>901,85*0,00032 'Přepočtené koeficientem množství</t>
  </si>
  <si>
    <t>13</t>
  </si>
  <si>
    <t>712340833.R00</t>
  </si>
  <si>
    <t>Odstranění povlakové krytiny střech do 10° z pásů NAIP přitavených v plné ploše, vyřezání pásů</t>
  </si>
  <si>
    <t>1491593570</t>
  </si>
  <si>
    <t>odstranění krytiny u dilatace a pod dozdívkou atiky</t>
  </si>
  <si>
    <t>(55,0+14,65)*2*0,5</t>
  </si>
  <si>
    <t>14,05*2*0,65</t>
  </si>
  <si>
    <t>14</t>
  </si>
  <si>
    <t>712341559</t>
  </si>
  <si>
    <t>Provedení povlakové krytiny střech do 10° pásy NAIP přitavením v plné ploše</t>
  </si>
  <si>
    <t>1542148744</t>
  </si>
  <si>
    <t>15</t>
  </si>
  <si>
    <t>62853004</t>
  </si>
  <si>
    <t>pás asfaltový natavitelný modifikovaný SBS s vložkou ze skleněné tkaniny a spalitelnou PE fólií nebo jemnozrnným minerálním posypem na horním povrchu tl 4,0mm</t>
  </si>
  <si>
    <t>-1768651188</t>
  </si>
  <si>
    <t>819,5*1,1655 'Přepočtené koeficientem množství</t>
  </si>
  <si>
    <t>712362112.R00</t>
  </si>
  <si>
    <t>Montáž povlakové krytiny střech plochých na vodorovné ploše vakuově kotvená hydroizolační fólie tl. 1,6 mm</t>
  </si>
  <si>
    <t>540820083</t>
  </si>
  <si>
    <t>NS1</t>
  </si>
  <si>
    <t>plocha vč. atik</t>
  </si>
  <si>
    <t>55,3*15,18</t>
  </si>
  <si>
    <t>vytažení na atiky</t>
  </si>
  <si>
    <t>3*(17,7+14,3)*2*0,2</t>
  </si>
  <si>
    <t>střešní výlez</t>
  </si>
  <si>
    <t>1,1*4*0,3</t>
  </si>
  <si>
    <t>(0,7+0,45)*2*0,3</t>
  </si>
  <si>
    <t>17</t>
  </si>
  <si>
    <t>28322112</t>
  </si>
  <si>
    <t>fólie izolační střešní mPVC pro mechanické a podtlakové kotvení s PES vložkou tl 1,6mm, RAL 7040, 7012</t>
  </si>
  <si>
    <t>878132876</t>
  </si>
  <si>
    <t>879,864*1,15 'Přepočtené koeficientem množství</t>
  </si>
  <si>
    <t>18</t>
  </si>
  <si>
    <t>712363115</t>
  </si>
  <si>
    <t>Provedení povlakové krytiny střech do 10° zaizolování prostupů kruhového průřezu D do 300 mm</t>
  </si>
  <si>
    <t>kus</t>
  </si>
  <si>
    <t>849484226</t>
  </si>
  <si>
    <t>ventilační komínky</t>
  </si>
  <si>
    <t>6+6+6</t>
  </si>
  <si>
    <t>19</t>
  </si>
  <si>
    <t>28342028</t>
  </si>
  <si>
    <t>manžeta těsnící pro prostupy hydroizolací z PVC otevřená kruhová vnitřní průměr 200</t>
  </si>
  <si>
    <t>-381085914</t>
  </si>
  <si>
    <t>20</t>
  </si>
  <si>
    <t>712363352</t>
  </si>
  <si>
    <t>Povlakové krytiny střech do 10° z tvarovaných poplastovaných lišt délky 2 m koutová lišta vnitřní rš 100 mm</t>
  </si>
  <si>
    <t>-1419850911</t>
  </si>
  <si>
    <t>3*(17,7+14,9)*2</t>
  </si>
  <si>
    <t>1,3*4</t>
  </si>
  <si>
    <t>(0,9+0,65)*2</t>
  </si>
  <si>
    <t>203,9*1,1 'Přepočtené koeficientem množství</t>
  </si>
  <si>
    <t>712363353</t>
  </si>
  <si>
    <t>Povlakové krytiny střech do 10° z tvarovaných poplastovaných lišt délky 2 m koutová lišta vnější rš 100 mm</t>
  </si>
  <si>
    <t>1172465784</t>
  </si>
  <si>
    <t>atika</t>
  </si>
  <si>
    <t>dilatace</t>
  </si>
  <si>
    <t>14,3*4</t>
  </si>
  <si>
    <t>1,1*4</t>
  </si>
  <si>
    <t>260,3*1,1 'Přepočtené koeficientem množství</t>
  </si>
  <si>
    <t>22</t>
  </si>
  <si>
    <t>712363358</t>
  </si>
  <si>
    <t>Povlakové krytiny střech do 10° z tvarovaných poplastovaných lišt délky 2 m závětrná lišta rš 250 mm</t>
  </si>
  <si>
    <t>416395270</t>
  </si>
  <si>
    <t>atiky</t>
  </si>
  <si>
    <t>(55,3+15,18)*2</t>
  </si>
  <si>
    <t>140,96*1,1 'Přepočtené koeficientem množství</t>
  </si>
  <si>
    <t>23</t>
  </si>
  <si>
    <t>712363367</t>
  </si>
  <si>
    <t>Povlakové krytiny střech do 10° z tvarovaných poplastovaných lišt délky 2 m dilatační lišta rš 300 mm</t>
  </si>
  <si>
    <t>980387236</t>
  </si>
  <si>
    <t>2*14,9</t>
  </si>
  <si>
    <t>24</t>
  </si>
  <si>
    <t>712363372</t>
  </si>
  <si>
    <t>Povlakové krytiny střech do 10° z tvarovaných poplastovaných lišt délky 2 m okrajová lišta panelu rš 200 mm</t>
  </si>
  <si>
    <t>1038652952</t>
  </si>
  <si>
    <t>Oplechování navýšení atiky s přesahem přes nový ETICS</t>
  </si>
  <si>
    <t>25</t>
  </si>
  <si>
    <t>712391171</t>
  </si>
  <si>
    <t>Provedení povlakové krytiny střech do 10° podkladní textilní vrstvy</t>
  </si>
  <si>
    <t>-1988992038</t>
  </si>
  <si>
    <t>26</t>
  </si>
  <si>
    <t>6931108.R</t>
  </si>
  <si>
    <t>separační podložka sklovláknitý vlies 120 g/m2</t>
  </si>
  <si>
    <t>1863268985</t>
  </si>
  <si>
    <t>879,864*1,155 'Přepočtené koeficientem množství</t>
  </si>
  <si>
    <t>27</t>
  </si>
  <si>
    <t>712392121</t>
  </si>
  <si>
    <t>Podtlakový ventil systémového vakuového kotvení hydroizolace střech</t>
  </si>
  <si>
    <t>1846614068</t>
  </si>
  <si>
    <t>3*10</t>
  </si>
  <si>
    <t>28</t>
  </si>
  <si>
    <t>712392183</t>
  </si>
  <si>
    <t>Děrovaný profil s pěnovým těsněním systémového vakuového kotvení ukotvený po obvodu konstrukcí</t>
  </si>
  <si>
    <t>-96179172</t>
  </si>
  <si>
    <t>3*(17,7+14,3)*2</t>
  </si>
  <si>
    <t>komínky</t>
  </si>
  <si>
    <t>16*0,5*4</t>
  </si>
  <si>
    <t>231,5*1,1 'Přepočtené koeficientem množství</t>
  </si>
  <si>
    <t>29</t>
  </si>
  <si>
    <t>712841559</t>
  </si>
  <si>
    <t>Provedení povlakové krytiny vytažením na konstrukce pásy přitavením NAIP</t>
  </si>
  <si>
    <t>-1148341226</t>
  </si>
  <si>
    <t>30</t>
  </si>
  <si>
    <t>-1233329609</t>
  </si>
  <si>
    <t>82,35*1,2 'Přepočtené koeficientem množství</t>
  </si>
  <si>
    <t>31</t>
  </si>
  <si>
    <t>712862112</t>
  </si>
  <si>
    <t>Povlaková krytina střech vytažení na konstrukce převyšující úroveň střechy hydroizolační fólií pro vakuové kotvení přilepenou bodově tl fólie 1,6 mm</t>
  </si>
  <si>
    <t>370355054</t>
  </si>
  <si>
    <t>pojistný pás podtl. kotvení</t>
  </si>
  <si>
    <t>231,5*0,5</t>
  </si>
  <si>
    <t>712961901</t>
  </si>
  <si>
    <t>Provedení údržby průniků povlakové krytiny vpustí, ventilací nebo komínů fólií přilepenou zplna</t>
  </si>
  <si>
    <t>-1713731612</t>
  </si>
  <si>
    <t>vpusti</t>
  </si>
  <si>
    <t>2*3</t>
  </si>
  <si>
    <t>33</t>
  </si>
  <si>
    <t>28322058</t>
  </si>
  <si>
    <t>fólie hydroizolační střešní mPVC nevyztužená určená na detaily šedá tl 1,5mm</t>
  </si>
  <si>
    <t>-1302811004</t>
  </si>
  <si>
    <t>34</t>
  </si>
  <si>
    <t>998712202</t>
  </si>
  <si>
    <t>Přesun hmot procentní pro krytiny povlakové v objektech v přes 6 do 12 m</t>
  </si>
  <si>
    <t>%</t>
  </si>
  <si>
    <t>-1091026759</t>
  </si>
  <si>
    <t>713</t>
  </si>
  <si>
    <t>Izolace tepelné</t>
  </si>
  <si>
    <t>35</t>
  </si>
  <si>
    <t>713131241</t>
  </si>
  <si>
    <t>Montáž izolace tepelné stěn lepením celoplošně v kombinaci s mechanickým kotvením rohoží, pásů, dílců, desek tl do 100mm</t>
  </si>
  <si>
    <t>-1117744172</t>
  </si>
  <si>
    <t>3*(17,7+14,3)*2*0,25</t>
  </si>
  <si>
    <t>1,3*4*0,3</t>
  </si>
  <si>
    <t>(0,9+0,65)*2*0,3</t>
  </si>
  <si>
    <t>36</t>
  </si>
  <si>
    <t>28376422</t>
  </si>
  <si>
    <t>deska XPS hrana polodrážková a hladký povrch 300kPA λ=0,035 tl 100mm</t>
  </si>
  <si>
    <t>-1755888373</t>
  </si>
  <si>
    <t>50,49*1,05 'Přepočtené koeficientem množství</t>
  </si>
  <si>
    <t>37</t>
  </si>
  <si>
    <t>713141131</t>
  </si>
  <si>
    <t>Montáž izolace tepelné střech plochých lepené za studena plně 1 vrstva rohoží, pásů, dílců, desek</t>
  </si>
  <si>
    <t>570443371</t>
  </si>
  <si>
    <t>NS1 - tl. 180</t>
  </si>
  <si>
    <t>3*17,7*14,3</t>
  </si>
  <si>
    <t>38</t>
  </si>
  <si>
    <t>28375992</t>
  </si>
  <si>
    <t>deska EPS 150 pro konstrukce s vysokým zatížením λ=0,035 tl 180mm</t>
  </si>
  <si>
    <t>641194255</t>
  </si>
  <si>
    <t>759,33</t>
  </si>
  <si>
    <t>-30,0 "odpočet MW pod podtl. ventily</t>
  </si>
  <si>
    <t>729,33*1,1 'Přepočtené koeficientem množství</t>
  </si>
  <si>
    <t>39</t>
  </si>
  <si>
    <t>63151475</t>
  </si>
  <si>
    <t>deska tepelně izolační minerální plochých střech spodní vrstva 50kPa λ=0,036-0,039 tl 180mm</t>
  </si>
  <si>
    <t>1827340260</t>
  </si>
  <si>
    <t>30,0 "MW pod podtl. ventily</t>
  </si>
  <si>
    <t>30*1,1 'Přepočtené koeficientem množství</t>
  </si>
  <si>
    <t>40</t>
  </si>
  <si>
    <t>713141331</t>
  </si>
  <si>
    <t>Montáž izolace tepelné střech plochých lepené za studena zplna, spádová vrstva</t>
  </si>
  <si>
    <t>-1093237199</t>
  </si>
  <si>
    <t>41</t>
  </si>
  <si>
    <t>28376142</t>
  </si>
  <si>
    <t>klín izolační spád do 5% EPS 150</t>
  </si>
  <si>
    <t>m3</t>
  </si>
  <si>
    <t>-809877875</t>
  </si>
  <si>
    <t>759,33*(0,02*2+0,12*2+0,16*4+0,1)/9</t>
  </si>
  <si>
    <t>odpočet MW pod podtl. ventily</t>
  </si>
  <si>
    <t>-30*0,16</t>
  </si>
  <si>
    <t>81,257*1,1 'Přepočtené koeficientem množství</t>
  </si>
  <si>
    <t>42</t>
  </si>
  <si>
    <t>28376104</t>
  </si>
  <si>
    <t>klín izolační spádový z čedičové minerální vaty 70kPa</t>
  </si>
  <si>
    <t>537455123</t>
  </si>
  <si>
    <t>pod podtlakové ventily 1x1m</t>
  </si>
  <si>
    <t>30*0,16</t>
  </si>
  <si>
    <t>4,8*1,1 'Přepočtené koeficientem množství</t>
  </si>
  <si>
    <t>43</t>
  </si>
  <si>
    <t>713141351</t>
  </si>
  <si>
    <t>Montáž spádové izolace na zhlaví atiky š do 500 mm lepené za studena zplna</t>
  </si>
  <si>
    <t>2106565599</t>
  </si>
  <si>
    <t>44</t>
  </si>
  <si>
    <t>28376105</t>
  </si>
  <si>
    <t>klín izolační z XPS spádový</t>
  </si>
  <si>
    <t>-555378927</t>
  </si>
  <si>
    <t>198,16*0,55*0,1</t>
  </si>
  <si>
    <t>10,899*1,05 'Přepočtené koeficientem množství</t>
  </si>
  <si>
    <t>45</t>
  </si>
  <si>
    <t>998713202</t>
  </si>
  <si>
    <t>Přesun hmot procentní pro izolace tepelné v objektech v přes 6 do 12 m</t>
  </si>
  <si>
    <t>2019950035</t>
  </si>
  <si>
    <t>721</t>
  </si>
  <si>
    <t>Zdravotechnika - vnitřní kanalizace</t>
  </si>
  <si>
    <t>46</t>
  </si>
  <si>
    <t>721210823</t>
  </si>
  <si>
    <t>Demontáž vpustí střešních DN 125</t>
  </si>
  <si>
    <t>324853247</t>
  </si>
  <si>
    <t>47</t>
  </si>
  <si>
    <t>721233213.R00</t>
  </si>
  <si>
    <t>Střešní vtok nerez pro pochůzné střechy svislý odtok DN 125, dvoustupňová vpust s napojovací manžetou a ochraným košem</t>
  </si>
  <si>
    <t>1854844481</t>
  </si>
  <si>
    <t>48</t>
  </si>
  <si>
    <t>721273153</t>
  </si>
  <si>
    <t>Hlavice ventilační polypropylen PP DN 110</t>
  </si>
  <si>
    <t>-1811065373</t>
  </si>
  <si>
    <t>komínky v ploše</t>
  </si>
  <si>
    <t>6+4+6</t>
  </si>
  <si>
    <t>49</t>
  </si>
  <si>
    <t>998721202</t>
  </si>
  <si>
    <t>Přesun hmot procentní pro vnitřní kanalizaci v objektech v přes 6 do 12 m</t>
  </si>
  <si>
    <t>-1595453922</t>
  </si>
  <si>
    <t>725</t>
  </si>
  <si>
    <t>Zdravotechnika - zařizovací předměty</t>
  </si>
  <si>
    <t>50</t>
  </si>
  <si>
    <t>725515399.R00</t>
  </si>
  <si>
    <t>Demontáž, úprava střešního výlezu, zvýšení nadbetonováním, stupadla, zateplený poklop</t>
  </si>
  <si>
    <t>soubor</t>
  </si>
  <si>
    <t>-142677965</t>
  </si>
  <si>
    <t>762</t>
  </si>
  <si>
    <t>Konstrukce tesařské</t>
  </si>
  <si>
    <t>51</t>
  </si>
  <si>
    <t>762361321.R00</t>
  </si>
  <si>
    <t>Konstrukční a vyrovnávací vrstva pod klempířské prvky (atiky) z desek voděodolných dřevotřískových tl 18 mm</t>
  </si>
  <si>
    <t>2104591154</t>
  </si>
  <si>
    <t>atiky střech</t>
  </si>
  <si>
    <t>(55,3+15,18)*2*0,55</t>
  </si>
  <si>
    <t>4*14,3*0,45</t>
  </si>
  <si>
    <t>0,9*0,65</t>
  </si>
  <si>
    <t>52</t>
  </si>
  <si>
    <t>998762202</t>
  </si>
  <si>
    <t>Přesun hmot procentní pro kce tesařské v objektech v přes 6 do 12 m</t>
  </si>
  <si>
    <t>869784528</t>
  </si>
  <si>
    <t>764</t>
  </si>
  <si>
    <t>Konstrukce klempířské</t>
  </si>
  <si>
    <t>53</t>
  </si>
  <si>
    <t>764002841</t>
  </si>
  <si>
    <t>Demontáž oplechování horních ploch zdí a nadezdívek do suti</t>
  </si>
  <si>
    <t>1069657544</t>
  </si>
  <si>
    <t>SS1</t>
  </si>
  <si>
    <t>(55,0+14,9)*2</t>
  </si>
  <si>
    <t>54</t>
  </si>
  <si>
    <t>764002871</t>
  </si>
  <si>
    <t>Demontáž lemování zdí do suti</t>
  </si>
  <si>
    <t>1164288993</t>
  </si>
  <si>
    <t>(0,7+0,45)*2</t>
  </si>
  <si>
    <t>55</t>
  </si>
  <si>
    <t>998764202</t>
  </si>
  <si>
    <t>Přesun hmot procentní pro konstrukce klempířské v objektech v přes 6 do 12 m</t>
  </si>
  <si>
    <t>-495901312</t>
  </si>
  <si>
    <t>767</t>
  </si>
  <si>
    <t>Konstrukce zámečnické</t>
  </si>
  <si>
    <t>56</t>
  </si>
  <si>
    <t>767881135</t>
  </si>
  <si>
    <t>Montáž bodů záchytného systému zátěžových volně ložených</t>
  </si>
  <si>
    <t>574327883</t>
  </si>
  <si>
    <t>57</t>
  </si>
  <si>
    <t>70921432</t>
  </si>
  <si>
    <t>speciální kotvicí bod mobilní zatížený 250kg betonovými dlaždicemi</t>
  </si>
  <si>
    <t>-2117719615</t>
  </si>
  <si>
    <t>58</t>
  </si>
  <si>
    <t>998767202</t>
  </si>
  <si>
    <t>Přesun hmot procentní pro zámečnické konstrukce v objektech v přes 6 do 12 m</t>
  </si>
  <si>
    <t>1885071848</t>
  </si>
  <si>
    <t>VRN</t>
  </si>
  <si>
    <t>Vedlejší rozpočtové náklady</t>
  </si>
  <si>
    <t>VRN3</t>
  </si>
  <si>
    <t>Zařízení staveniště</t>
  </si>
  <si>
    <t>1024</t>
  </si>
  <si>
    <t>146827291</t>
  </si>
  <si>
    <t>VRN6</t>
  </si>
  <si>
    <t>Územní vlivy</t>
  </si>
  <si>
    <t>061002000</t>
  </si>
  <si>
    <t>Vliv klimatických podmínek</t>
  </si>
  <si>
    <t>kpl</t>
  </si>
  <si>
    <t>-834803802</t>
  </si>
  <si>
    <t>P</t>
  </si>
  <si>
    <t>Poznámka k položce:_x000D_
Ochrana a zajištění stávajících konstrukcé před poškozením klimatickými vlivy z důvodu jejich odhalení při provádění stavebních prací.</t>
  </si>
  <si>
    <t>VRN9</t>
  </si>
  <si>
    <t>Ostatní náklady</t>
  </si>
  <si>
    <t>091103000</t>
  </si>
  <si>
    <t>Stroje a zařízení nevyžadující montáž</t>
  </si>
  <si>
    <t>-2083377928</t>
  </si>
  <si>
    <t>Poznámka k položce:_x000D_
Použití a pronájem jeřábu pro návoz materiálů na střechu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</si>
</sst>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2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37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4.6"/>
  <cols>
    <col min="1" max="1" width="8.36328125" customWidth="1"/>
    <col min="2" max="2" width="1.6328125" customWidth="1"/>
    <col min="3" max="3" width="4.1796875" customWidth="1"/>
    <col min="4" max="33" width="2.6328125" customWidth="1"/>
    <col min="34" max="34" width="3.36328125" customWidth="1"/>
    <col min="35" max="35" width="31.6328125" customWidth="1"/>
    <col min="36" max="37" width="2.453125" customWidth="1"/>
    <col min="38" max="38" width="8.36328125" customWidth="1"/>
    <col min="39" max="39" width="3.36328125" customWidth="1"/>
    <col min="40" max="40" width="13.36328125" customWidth="1"/>
    <col min="41" max="41" width="7.453125" customWidth="1"/>
    <col min="42" max="42" width="4.1796875" customWidth="1"/>
    <col min="43" max="43" width="15.6328125" hidden="1" customWidth="1"/>
    <col min="44" max="44" width="13.6328125" customWidth="1"/>
    <col min="45" max="47" width="25.81640625" hidden="1" customWidth="1"/>
    <col min="48" max="49" width="21.6328125" hidden="1" customWidth="1"/>
    <col min="50" max="51" width="25" hidden="1" customWidth="1"/>
    <col min="52" max="52" width="21.6328125" hidden="1" customWidth="1"/>
    <col min="53" max="53" width="19.1796875" hidden="1" customWidth="1"/>
    <col min="54" max="54" width="25" hidden="1" customWidth="1"/>
    <col min="55" max="55" width="21.6328125" hidden="1" customWidth="1"/>
    <col min="56" max="56" width="19.1796875" hidden="1" customWidth="1"/>
    <col min="57" max="57" width="66.453125" customWidth="1"/>
    <col min="71" max="91" width="9.36328125" hidden="1"/>
  </cols>
  <sheetData>
    <row r="1" spans="1:74" ht="10.3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7" customHeight="1">
      <c r="AR2" s="217" t="s">
        <v>5</v>
      </c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S2" s="16" t="s">
        <v>6</v>
      </c>
      <c r="BT2" s="16" t="s">
        <v>7</v>
      </c>
    </row>
    <row r="3" spans="1:74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82" t="s">
        <v>14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R5" s="19"/>
      <c r="BE5" s="179" t="s">
        <v>15</v>
      </c>
      <c r="BS5" s="16" t="s">
        <v>6</v>
      </c>
    </row>
    <row r="6" spans="1:74" ht="37" customHeight="1">
      <c r="B6" s="19"/>
      <c r="D6" s="25" t="s">
        <v>16</v>
      </c>
      <c r="K6" s="184" t="s">
        <v>17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R6" s="19"/>
      <c r="BE6" s="180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80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80"/>
      <c r="BS8" s="16" t="s">
        <v>6</v>
      </c>
    </row>
    <row r="9" spans="1:74" ht="14.4" customHeight="1">
      <c r="B9" s="19"/>
      <c r="AR9" s="19"/>
      <c r="BE9" s="180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180"/>
      <c r="BS10" s="16" t="s">
        <v>6</v>
      </c>
    </row>
    <row r="11" spans="1:74" ht="18.45" customHeight="1">
      <c r="B11" s="19"/>
      <c r="E11" s="24" t="s">
        <v>26</v>
      </c>
      <c r="AK11" s="26" t="s">
        <v>27</v>
      </c>
      <c r="AN11" s="24" t="s">
        <v>1</v>
      </c>
      <c r="AR11" s="19"/>
      <c r="BE11" s="180"/>
      <c r="BS11" s="16" t="s">
        <v>6</v>
      </c>
    </row>
    <row r="12" spans="1:74" ht="7" customHeight="1">
      <c r="B12" s="19"/>
      <c r="AR12" s="19"/>
      <c r="BE12" s="180"/>
      <c r="BS12" s="16" t="s">
        <v>6</v>
      </c>
    </row>
    <row r="13" spans="1:74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180"/>
      <c r="BS13" s="16" t="s">
        <v>6</v>
      </c>
    </row>
    <row r="14" spans="1:74" ht="12.45">
      <c r="B14" s="19"/>
      <c r="E14" s="185" t="s">
        <v>29</v>
      </c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26" t="s">
        <v>27</v>
      </c>
      <c r="AN14" s="28" t="s">
        <v>29</v>
      </c>
      <c r="AR14" s="19"/>
      <c r="BE14" s="180"/>
      <c r="BS14" s="16" t="s">
        <v>6</v>
      </c>
    </row>
    <row r="15" spans="1:74" ht="7" customHeight="1">
      <c r="B15" s="19"/>
      <c r="AR15" s="19"/>
      <c r="BE15" s="180"/>
      <c r="BS15" s="16" t="s">
        <v>3</v>
      </c>
    </row>
    <row r="16" spans="1:74" ht="12" customHeight="1">
      <c r="B16" s="19"/>
      <c r="D16" s="26" t="s">
        <v>30</v>
      </c>
      <c r="AK16" s="26" t="s">
        <v>25</v>
      </c>
      <c r="AN16" s="24" t="s">
        <v>1</v>
      </c>
      <c r="AR16" s="19"/>
      <c r="BE16" s="180"/>
      <c r="BS16" s="16" t="s">
        <v>3</v>
      </c>
    </row>
    <row r="17" spans="2:71" ht="18.45" customHeight="1">
      <c r="B17" s="19"/>
      <c r="E17" s="24" t="s">
        <v>31</v>
      </c>
      <c r="AK17" s="26" t="s">
        <v>27</v>
      </c>
      <c r="AN17" s="24" t="s">
        <v>1</v>
      </c>
      <c r="AR17" s="19"/>
      <c r="BE17" s="180"/>
      <c r="BS17" s="16" t="s">
        <v>32</v>
      </c>
    </row>
    <row r="18" spans="2:71" ht="7" customHeight="1">
      <c r="B18" s="19"/>
      <c r="AR18" s="19"/>
      <c r="BE18" s="180"/>
      <c r="BS18" s="16" t="s">
        <v>6</v>
      </c>
    </row>
    <row r="19" spans="2:71" ht="12" customHeight="1">
      <c r="B19" s="19"/>
      <c r="D19" s="26" t="s">
        <v>33</v>
      </c>
      <c r="AK19" s="26" t="s">
        <v>25</v>
      </c>
      <c r="AN19" s="24" t="s">
        <v>1</v>
      </c>
      <c r="AR19" s="19"/>
      <c r="BE19" s="180"/>
      <c r="BS19" s="16" t="s">
        <v>6</v>
      </c>
    </row>
    <row r="20" spans="2:71" ht="18.45" customHeight="1">
      <c r="B20" s="19"/>
      <c r="E20" s="24" t="s">
        <v>21</v>
      </c>
      <c r="AK20" s="26" t="s">
        <v>27</v>
      </c>
      <c r="AN20" s="24" t="s">
        <v>1</v>
      </c>
      <c r="AR20" s="19"/>
      <c r="BE20" s="180"/>
      <c r="BS20" s="16" t="s">
        <v>32</v>
      </c>
    </row>
    <row r="21" spans="2:71" ht="7" customHeight="1">
      <c r="B21" s="19"/>
      <c r="AR21" s="19"/>
      <c r="BE21" s="180"/>
    </row>
    <row r="22" spans="2:71" ht="12" customHeight="1">
      <c r="B22" s="19"/>
      <c r="D22" s="26" t="s">
        <v>34</v>
      </c>
      <c r="AR22" s="19"/>
      <c r="BE22" s="180"/>
    </row>
    <row r="23" spans="2:71" ht="16.5" customHeight="1">
      <c r="B23" s="19"/>
      <c r="E23" s="187" t="s">
        <v>1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R23" s="19"/>
      <c r="BE23" s="180"/>
    </row>
    <row r="24" spans="2:71" ht="7" customHeight="1">
      <c r="B24" s="19"/>
      <c r="AR24" s="19"/>
      <c r="BE24" s="180"/>
    </row>
    <row r="25" spans="2:71" ht="7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0"/>
    </row>
    <row r="26" spans="2:71" s="1" customFormat="1" ht="25.95" customHeight="1">
      <c r="B26" s="31"/>
      <c r="D26" s="32" t="s">
        <v>35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88">
        <f>ROUND(AG94,2)</f>
        <v>0</v>
      </c>
      <c r="AL26" s="189"/>
      <c r="AM26" s="189"/>
      <c r="AN26" s="189"/>
      <c r="AO26" s="189"/>
      <c r="AR26" s="31"/>
      <c r="BE26" s="180"/>
    </row>
    <row r="27" spans="2:71" s="1" customFormat="1" ht="7" customHeight="1">
      <c r="B27" s="31"/>
      <c r="AR27" s="31"/>
      <c r="BE27" s="180"/>
    </row>
    <row r="28" spans="2:71" s="1" customFormat="1" ht="12.45">
      <c r="B28" s="31"/>
      <c r="L28" s="190" t="s">
        <v>36</v>
      </c>
      <c r="M28" s="190"/>
      <c r="N28" s="190"/>
      <c r="O28" s="190"/>
      <c r="P28" s="190"/>
      <c r="W28" s="190" t="s">
        <v>37</v>
      </c>
      <c r="X28" s="190"/>
      <c r="Y28" s="190"/>
      <c r="Z28" s="190"/>
      <c r="AA28" s="190"/>
      <c r="AB28" s="190"/>
      <c r="AC28" s="190"/>
      <c r="AD28" s="190"/>
      <c r="AE28" s="190"/>
      <c r="AK28" s="190" t="s">
        <v>38</v>
      </c>
      <c r="AL28" s="190"/>
      <c r="AM28" s="190"/>
      <c r="AN28" s="190"/>
      <c r="AO28" s="190"/>
      <c r="AR28" s="31"/>
      <c r="BE28" s="180"/>
    </row>
    <row r="29" spans="2:71" s="2" customFormat="1" ht="14.4" customHeight="1">
      <c r="B29" s="35"/>
      <c r="D29" s="26" t="s">
        <v>39</v>
      </c>
      <c r="F29" s="26" t="s">
        <v>40</v>
      </c>
      <c r="L29" s="193">
        <v>0.21</v>
      </c>
      <c r="M29" s="192"/>
      <c r="N29" s="192"/>
      <c r="O29" s="192"/>
      <c r="P29" s="192"/>
      <c r="W29" s="191">
        <f>ROUND(AZ94, 2)</f>
        <v>0</v>
      </c>
      <c r="X29" s="192"/>
      <c r="Y29" s="192"/>
      <c r="Z29" s="192"/>
      <c r="AA29" s="192"/>
      <c r="AB29" s="192"/>
      <c r="AC29" s="192"/>
      <c r="AD29" s="192"/>
      <c r="AE29" s="192"/>
      <c r="AK29" s="191">
        <f>ROUND(AV94, 2)</f>
        <v>0</v>
      </c>
      <c r="AL29" s="192"/>
      <c r="AM29" s="192"/>
      <c r="AN29" s="192"/>
      <c r="AO29" s="192"/>
      <c r="AR29" s="35"/>
      <c r="BE29" s="181"/>
    </row>
    <row r="30" spans="2:71" s="2" customFormat="1" ht="14.4" customHeight="1">
      <c r="B30" s="35"/>
      <c r="F30" s="26" t="s">
        <v>41</v>
      </c>
      <c r="L30" s="193">
        <v>0.12</v>
      </c>
      <c r="M30" s="192"/>
      <c r="N30" s="192"/>
      <c r="O30" s="192"/>
      <c r="P30" s="192"/>
      <c r="W30" s="191">
        <f>ROUND(BA94, 2)</f>
        <v>0</v>
      </c>
      <c r="X30" s="192"/>
      <c r="Y30" s="192"/>
      <c r="Z30" s="192"/>
      <c r="AA30" s="192"/>
      <c r="AB30" s="192"/>
      <c r="AC30" s="192"/>
      <c r="AD30" s="192"/>
      <c r="AE30" s="192"/>
      <c r="AK30" s="191">
        <f>ROUND(AW94, 2)</f>
        <v>0</v>
      </c>
      <c r="AL30" s="192"/>
      <c r="AM30" s="192"/>
      <c r="AN30" s="192"/>
      <c r="AO30" s="192"/>
      <c r="AR30" s="35"/>
      <c r="BE30" s="181"/>
    </row>
    <row r="31" spans="2:71" s="2" customFormat="1" ht="14.4" hidden="1" customHeight="1">
      <c r="B31" s="35"/>
      <c r="F31" s="26" t="s">
        <v>42</v>
      </c>
      <c r="L31" s="193">
        <v>0.21</v>
      </c>
      <c r="M31" s="192"/>
      <c r="N31" s="192"/>
      <c r="O31" s="192"/>
      <c r="P31" s="192"/>
      <c r="W31" s="191">
        <f>ROUND(BB94, 2)</f>
        <v>0</v>
      </c>
      <c r="X31" s="192"/>
      <c r="Y31" s="192"/>
      <c r="Z31" s="192"/>
      <c r="AA31" s="192"/>
      <c r="AB31" s="192"/>
      <c r="AC31" s="192"/>
      <c r="AD31" s="192"/>
      <c r="AE31" s="192"/>
      <c r="AK31" s="191">
        <v>0</v>
      </c>
      <c r="AL31" s="192"/>
      <c r="AM31" s="192"/>
      <c r="AN31" s="192"/>
      <c r="AO31" s="192"/>
      <c r="AR31" s="35"/>
      <c r="BE31" s="181"/>
    </row>
    <row r="32" spans="2:71" s="2" customFormat="1" ht="14.4" hidden="1" customHeight="1">
      <c r="B32" s="35"/>
      <c r="F32" s="26" t="s">
        <v>43</v>
      </c>
      <c r="L32" s="193">
        <v>0.12</v>
      </c>
      <c r="M32" s="192"/>
      <c r="N32" s="192"/>
      <c r="O32" s="192"/>
      <c r="P32" s="192"/>
      <c r="W32" s="191">
        <f>ROUND(BC94, 2)</f>
        <v>0</v>
      </c>
      <c r="X32" s="192"/>
      <c r="Y32" s="192"/>
      <c r="Z32" s="192"/>
      <c r="AA32" s="192"/>
      <c r="AB32" s="192"/>
      <c r="AC32" s="192"/>
      <c r="AD32" s="192"/>
      <c r="AE32" s="192"/>
      <c r="AK32" s="191">
        <v>0</v>
      </c>
      <c r="AL32" s="192"/>
      <c r="AM32" s="192"/>
      <c r="AN32" s="192"/>
      <c r="AO32" s="192"/>
      <c r="AR32" s="35"/>
      <c r="BE32" s="181"/>
    </row>
    <row r="33" spans="2:57" s="2" customFormat="1" ht="14.4" hidden="1" customHeight="1">
      <c r="B33" s="35"/>
      <c r="F33" s="26" t="s">
        <v>44</v>
      </c>
      <c r="L33" s="193">
        <v>0</v>
      </c>
      <c r="M33" s="192"/>
      <c r="N33" s="192"/>
      <c r="O33" s="192"/>
      <c r="P33" s="192"/>
      <c r="W33" s="191">
        <f>ROUND(BD94, 2)</f>
        <v>0</v>
      </c>
      <c r="X33" s="192"/>
      <c r="Y33" s="192"/>
      <c r="Z33" s="192"/>
      <c r="AA33" s="192"/>
      <c r="AB33" s="192"/>
      <c r="AC33" s="192"/>
      <c r="AD33" s="192"/>
      <c r="AE33" s="192"/>
      <c r="AK33" s="191">
        <v>0</v>
      </c>
      <c r="AL33" s="192"/>
      <c r="AM33" s="192"/>
      <c r="AN33" s="192"/>
      <c r="AO33" s="192"/>
      <c r="AR33" s="35"/>
      <c r="BE33" s="181"/>
    </row>
    <row r="34" spans="2:57" s="1" customFormat="1" ht="7" customHeight="1">
      <c r="B34" s="31"/>
      <c r="AR34" s="31"/>
      <c r="BE34" s="180"/>
    </row>
    <row r="35" spans="2:57" s="1" customFormat="1" ht="25.95" customHeight="1">
      <c r="B35" s="31"/>
      <c r="C35" s="36"/>
      <c r="D35" s="37" t="s">
        <v>45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46</v>
      </c>
      <c r="U35" s="38"/>
      <c r="V35" s="38"/>
      <c r="W35" s="38"/>
      <c r="X35" s="194" t="s">
        <v>47</v>
      </c>
      <c r="Y35" s="195"/>
      <c r="Z35" s="195"/>
      <c r="AA35" s="195"/>
      <c r="AB35" s="195"/>
      <c r="AC35" s="38"/>
      <c r="AD35" s="38"/>
      <c r="AE35" s="38"/>
      <c r="AF35" s="38"/>
      <c r="AG35" s="38"/>
      <c r="AH35" s="38"/>
      <c r="AI35" s="38"/>
      <c r="AJ35" s="38"/>
      <c r="AK35" s="196">
        <f>SUM(AK26:AK33)</f>
        <v>0</v>
      </c>
      <c r="AL35" s="195"/>
      <c r="AM35" s="195"/>
      <c r="AN35" s="195"/>
      <c r="AO35" s="197"/>
      <c r="AP35" s="36"/>
      <c r="AQ35" s="36"/>
      <c r="AR35" s="31"/>
    </row>
    <row r="36" spans="2:57" s="1" customFormat="1" ht="7" customHeight="1">
      <c r="B36" s="31"/>
      <c r="AR36" s="31"/>
    </row>
    <row r="37" spans="2:57" s="1" customFormat="1" ht="14.4" customHeight="1">
      <c r="B37" s="31"/>
      <c r="AR37" s="31"/>
    </row>
    <row r="38" spans="2:57" ht="14.4" customHeight="1">
      <c r="B38" s="19"/>
      <c r="AR38" s="19"/>
    </row>
    <row r="39" spans="2:57" ht="14.4" customHeight="1">
      <c r="B39" s="19"/>
      <c r="AR39" s="19"/>
    </row>
    <row r="40" spans="2:57" ht="14.4" customHeight="1">
      <c r="B40" s="19"/>
      <c r="AR40" s="19"/>
    </row>
    <row r="41" spans="2:57" ht="14.4" customHeight="1">
      <c r="B41" s="19"/>
      <c r="AR41" s="19"/>
    </row>
    <row r="42" spans="2:57" ht="14.4" customHeight="1">
      <c r="B42" s="19"/>
      <c r="AR42" s="19"/>
    </row>
    <row r="43" spans="2:57" ht="14.4" customHeight="1">
      <c r="B43" s="19"/>
      <c r="AR43" s="19"/>
    </row>
    <row r="44" spans="2:57" ht="14.4" customHeight="1">
      <c r="B44" s="19"/>
      <c r="AR44" s="19"/>
    </row>
    <row r="45" spans="2:57" ht="14.4" customHeight="1">
      <c r="B45" s="19"/>
      <c r="AR45" s="19"/>
    </row>
    <row r="46" spans="2:57" ht="14.4" customHeight="1">
      <c r="B46" s="19"/>
      <c r="AR46" s="19"/>
    </row>
    <row r="47" spans="2:57" ht="14.4" customHeight="1">
      <c r="B47" s="19"/>
      <c r="AR47" s="19"/>
    </row>
    <row r="48" spans="2:57" ht="14.4" customHeight="1">
      <c r="B48" s="19"/>
      <c r="AR48" s="19"/>
    </row>
    <row r="49" spans="2:44" s="1" customFormat="1" ht="14.4" customHeight="1">
      <c r="B49" s="31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1"/>
    </row>
    <row r="50" spans="2:44" ht="10.3">
      <c r="B50" s="19"/>
      <c r="AR50" s="19"/>
    </row>
    <row r="51" spans="2:44" ht="10.3">
      <c r="B51" s="19"/>
      <c r="AR51" s="19"/>
    </row>
    <row r="52" spans="2:44" ht="10.3">
      <c r="B52" s="19"/>
      <c r="AR52" s="19"/>
    </row>
    <row r="53" spans="2:44" ht="10.3">
      <c r="B53" s="19"/>
      <c r="AR53" s="19"/>
    </row>
    <row r="54" spans="2:44" ht="10.3">
      <c r="B54" s="19"/>
      <c r="AR54" s="19"/>
    </row>
    <row r="55" spans="2:44" ht="10.3">
      <c r="B55" s="19"/>
      <c r="AR55" s="19"/>
    </row>
    <row r="56" spans="2:44" ht="10.3">
      <c r="B56" s="19"/>
      <c r="AR56" s="19"/>
    </row>
    <row r="57" spans="2:44" ht="10.3">
      <c r="B57" s="19"/>
      <c r="AR57" s="19"/>
    </row>
    <row r="58" spans="2:44" ht="10.3">
      <c r="B58" s="19"/>
      <c r="AR58" s="19"/>
    </row>
    <row r="59" spans="2:44" ht="10.3">
      <c r="B59" s="19"/>
      <c r="AR59" s="19"/>
    </row>
    <row r="60" spans="2:44" s="1" customFormat="1" ht="12.45">
      <c r="B60" s="31"/>
      <c r="D60" s="42" t="s">
        <v>50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51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50</v>
      </c>
      <c r="AI60" s="33"/>
      <c r="AJ60" s="33"/>
      <c r="AK60" s="33"/>
      <c r="AL60" s="33"/>
      <c r="AM60" s="42" t="s">
        <v>51</v>
      </c>
      <c r="AN60" s="33"/>
      <c r="AO60" s="33"/>
      <c r="AR60" s="31"/>
    </row>
    <row r="61" spans="2:44" ht="10.3">
      <c r="B61" s="19"/>
      <c r="AR61" s="19"/>
    </row>
    <row r="62" spans="2:44" ht="10.3">
      <c r="B62" s="19"/>
      <c r="AR62" s="19"/>
    </row>
    <row r="63" spans="2:44" ht="10.3">
      <c r="B63" s="19"/>
      <c r="AR63" s="19"/>
    </row>
    <row r="64" spans="2:44" s="1" customFormat="1" ht="12.45">
      <c r="B64" s="31"/>
      <c r="D64" s="40" t="s">
        <v>52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53</v>
      </c>
      <c r="AI64" s="41"/>
      <c r="AJ64" s="41"/>
      <c r="AK64" s="41"/>
      <c r="AL64" s="41"/>
      <c r="AM64" s="41"/>
      <c r="AN64" s="41"/>
      <c r="AO64" s="41"/>
      <c r="AR64" s="31"/>
    </row>
    <row r="65" spans="2:44" ht="10.3">
      <c r="B65" s="19"/>
      <c r="AR65" s="19"/>
    </row>
    <row r="66" spans="2:44" ht="10.3">
      <c r="B66" s="19"/>
      <c r="AR66" s="19"/>
    </row>
    <row r="67" spans="2:44" ht="10.3">
      <c r="B67" s="19"/>
      <c r="AR67" s="19"/>
    </row>
    <row r="68" spans="2:44" ht="10.3">
      <c r="B68" s="19"/>
      <c r="AR68" s="19"/>
    </row>
    <row r="69" spans="2:44" ht="10.3">
      <c r="B69" s="19"/>
      <c r="AR69" s="19"/>
    </row>
    <row r="70" spans="2:44" ht="10.3">
      <c r="B70" s="19"/>
      <c r="AR70" s="19"/>
    </row>
    <row r="71" spans="2:44" ht="10.3">
      <c r="B71" s="19"/>
      <c r="AR71" s="19"/>
    </row>
    <row r="72" spans="2:44" ht="10.3">
      <c r="B72" s="19"/>
      <c r="AR72" s="19"/>
    </row>
    <row r="73" spans="2:44" ht="10.3">
      <c r="B73" s="19"/>
      <c r="AR73" s="19"/>
    </row>
    <row r="74" spans="2:44" ht="10.3">
      <c r="B74" s="19"/>
      <c r="AR74" s="19"/>
    </row>
    <row r="75" spans="2:44" s="1" customFormat="1" ht="12.45">
      <c r="B75" s="31"/>
      <c r="D75" s="42" t="s">
        <v>50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51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50</v>
      </c>
      <c r="AI75" s="33"/>
      <c r="AJ75" s="33"/>
      <c r="AK75" s="33"/>
      <c r="AL75" s="33"/>
      <c r="AM75" s="42" t="s">
        <v>51</v>
      </c>
      <c r="AN75" s="33"/>
      <c r="AO75" s="33"/>
      <c r="AR75" s="31"/>
    </row>
    <row r="76" spans="2:44" s="1" customFormat="1" ht="10.3">
      <c r="B76" s="31"/>
      <c r="AR76" s="31"/>
    </row>
    <row r="77" spans="2:44" s="1" customFormat="1" ht="7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5" customHeight="1">
      <c r="B82" s="31"/>
      <c r="C82" s="20" t="s">
        <v>54</v>
      </c>
      <c r="AR82" s="31"/>
    </row>
    <row r="83" spans="1:91" s="1" customFormat="1" ht="7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XVII/2024</v>
      </c>
      <c r="AR84" s="47"/>
    </row>
    <row r="85" spans="1:91" s="4" customFormat="1" ht="37" customHeight="1">
      <c r="B85" s="48"/>
      <c r="C85" s="49" t="s">
        <v>16</v>
      </c>
      <c r="L85" s="198" t="str">
        <f>K6</f>
        <v>ZATEPLENÍ BUDOVY MŠ VÝŠKOVICKÁ 120a</v>
      </c>
      <c r="M85" s="199"/>
      <c r="N85" s="199"/>
      <c r="O85" s="199"/>
      <c r="P85" s="199"/>
      <c r="Q85" s="199"/>
      <c r="R85" s="199"/>
      <c r="S85" s="199"/>
      <c r="T85" s="199"/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/>
      <c r="AF85" s="199"/>
      <c r="AG85" s="199"/>
      <c r="AH85" s="199"/>
      <c r="AI85" s="199"/>
      <c r="AJ85" s="199"/>
      <c r="AK85" s="199"/>
      <c r="AL85" s="199"/>
      <c r="AM85" s="199"/>
      <c r="AN85" s="199"/>
      <c r="AO85" s="199"/>
      <c r="AR85" s="48"/>
    </row>
    <row r="86" spans="1:91" s="1" customFormat="1" ht="7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 xml:space="preserve"> </v>
      </c>
      <c r="AI87" s="26" t="s">
        <v>22</v>
      </c>
      <c r="AM87" s="200" t="str">
        <f>IF(AN8= "","",AN8)</f>
        <v>9. 12. 2024</v>
      </c>
      <c r="AN87" s="200"/>
      <c r="AR87" s="31"/>
    </row>
    <row r="88" spans="1:91" s="1" customFormat="1" ht="7" customHeight="1">
      <c r="B88" s="31"/>
      <c r="AR88" s="31"/>
    </row>
    <row r="89" spans="1:91" s="1" customFormat="1" ht="15.15" customHeight="1">
      <c r="B89" s="31"/>
      <c r="C89" s="26" t="s">
        <v>24</v>
      </c>
      <c r="L89" s="3" t="str">
        <f>IF(E11= "","",E11)</f>
        <v>SMO - MOb Ostrava - Jih, Horní 3, Ostrava-Hrabůvka</v>
      </c>
      <c r="AI89" s="26" t="s">
        <v>30</v>
      </c>
      <c r="AM89" s="201" t="str">
        <f>IF(E17="","",E17)</f>
        <v>Wamp in s.r.o.</v>
      </c>
      <c r="AN89" s="202"/>
      <c r="AO89" s="202"/>
      <c r="AP89" s="202"/>
      <c r="AR89" s="31"/>
      <c r="AS89" s="203" t="s">
        <v>55</v>
      </c>
      <c r="AT89" s="204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15" customHeight="1">
      <c r="B90" s="31"/>
      <c r="C90" s="26" t="s">
        <v>28</v>
      </c>
      <c r="L90" s="3" t="str">
        <f>IF(E14= "Vyplň údaj","",E14)</f>
        <v/>
      </c>
      <c r="AI90" s="26" t="s">
        <v>33</v>
      </c>
      <c r="AM90" s="201" t="str">
        <f>IF(E20="","",E20)</f>
        <v xml:space="preserve"> </v>
      </c>
      <c r="AN90" s="202"/>
      <c r="AO90" s="202"/>
      <c r="AP90" s="202"/>
      <c r="AR90" s="31"/>
      <c r="AS90" s="205"/>
      <c r="AT90" s="206"/>
      <c r="BD90" s="55"/>
    </row>
    <row r="91" spans="1:91" s="1" customFormat="1" ht="10.85" customHeight="1">
      <c r="B91" s="31"/>
      <c r="AR91" s="31"/>
      <c r="AS91" s="205"/>
      <c r="AT91" s="206"/>
      <c r="BD91" s="55"/>
    </row>
    <row r="92" spans="1:91" s="1" customFormat="1" ht="29.25" customHeight="1">
      <c r="B92" s="31"/>
      <c r="C92" s="207" t="s">
        <v>56</v>
      </c>
      <c r="D92" s="208"/>
      <c r="E92" s="208"/>
      <c r="F92" s="208"/>
      <c r="G92" s="208"/>
      <c r="H92" s="56"/>
      <c r="I92" s="209" t="s">
        <v>57</v>
      </c>
      <c r="J92" s="208"/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208"/>
      <c r="Y92" s="208"/>
      <c r="Z92" s="208"/>
      <c r="AA92" s="208"/>
      <c r="AB92" s="208"/>
      <c r="AC92" s="208"/>
      <c r="AD92" s="208"/>
      <c r="AE92" s="208"/>
      <c r="AF92" s="208"/>
      <c r="AG92" s="210" t="s">
        <v>58</v>
      </c>
      <c r="AH92" s="208"/>
      <c r="AI92" s="208"/>
      <c r="AJ92" s="208"/>
      <c r="AK92" s="208"/>
      <c r="AL92" s="208"/>
      <c r="AM92" s="208"/>
      <c r="AN92" s="209" t="s">
        <v>59</v>
      </c>
      <c r="AO92" s="208"/>
      <c r="AP92" s="211"/>
      <c r="AQ92" s="57" t="s">
        <v>60</v>
      </c>
      <c r="AR92" s="31"/>
      <c r="AS92" s="58" t="s">
        <v>61</v>
      </c>
      <c r="AT92" s="59" t="s">
        <v>62</v>
      </c>
      <c r="AU92" s="59" t="s">
        <v>63</v>
      </c>
      <c r="AV92" s="59" t="s">
        <v>64</v>
      </c>
      <c r="AW92" s="59" t="s">
        <v>65</v>
      </c>
      <c r="AX92" s="59" t="s">
        <v>66</v>
      </c>
      <c r="AY92" s="59" t="s">
        <v>67</v>
      </c>
      <c r="AZ92" s="59" t="s">
        <v>68</v>
      </c>
      <c r="BA92" s="59" t="s">
        <v>69</v>
      </c>
      <c r="BB92" s="59" t="s">
        <v>70</v>
      </c>
      <c r="BC92" s="59" t="s">
        <v>71</v>
      </c>
      <c r="BD92" s="60" t="s">
        <v>72</v>
      </c>
    </row>
    <row r="93" spans="1:91" s="1" customFormat="1" ht="10.85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" customHeight="1">
      <c r="B94" s="62"/>
      <c r="C94" s="63" t="s">
        <v>73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15">
        <f>ROUND(AG95,2)</f>
        <v>0</v>
      </c>
      <c r="AH94" s="215"/>
      <c r="AI94" s="215"/>
      <c r="AJ94" s="215"/>
      <c r="AK94" s="215"/>
      <c r="AL94" s="215"/>
      <c r="AM94" s="215"/>
      <c r="AN94" s="216">
        <f>SUM(AG94,AT94)</f>
        <v>0</v>
      </c>
      <c r="AO94" s="216"/>
      <c r="AP94" s="216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74</v>
      </c>
      <c r="BT94" s="71" t="s">
        <v>75</v>
      </c>
      <c r="BU94" s="72" t="s">
        <v>76</v>
      </c>
      <c r="BV94" s="71" t="s">
        <v>77</v>
      </c>
      <c r="BW94" s="71" t="s">
        <v>4</v>
      </c>
      <c r="BX94" s="71" t="s">
        <v>78</v>
      </c>
      <c r="CL94" s="71" t="s">
        <v>1</v>
      </c>
    </row>
    <row r="95" spans="1:91" s="6" customFormat="1" ht="16.5" customHeight="1">
      <c r="A95" s="73" t="s">
        <v>79</v>
      </c>
      <c r="B95" s="74"/>
      <c r="C95" s="75"/>
      <c r="D95" s="214" t="s">
        <v>80</v>
      </c>
      <c r="E95" s="214"/>
      <c r="F95" s="214"/>
      <c r="G95" s="214"/>
      <c r="H95" s="214"/>
      <c r="I95" s="76"/>
      <c r="J95" s="214" t="s">
        <v>81</v>
      </c>
      <c r="K95" s="214"/>
      <c r="L95" s="214"/>
      <c r="M95" s="214"/>
      <c r="N95" s="214"/>
      <c r="O95" s="214"/>
      <c r="P95" s="214"/>
      <c r="Q95" s="214"/>
      <c r="R95" s="214"/>
      <c r="S95" s="214"/>
      <c r="T95" s="214"/>
      <c r="U95" s="214"/>
      <c r="V95" s="214"/>
      <c r="W95" s="214"/>
      <c r="X95" s="214"/>
      <c r="Y95" s="214"/>
      <c r="Z95" s="214"/>
      <c r="AA95" s="214"/>
      <c r="AB95" s="214"/>
      <c r="AC95" s="214"/>
      <c r="AD95" s="214"/>
      <c r="AE95" s="214"/>
      <c r="AF95" s="214"/>
      <c r="AG95" s="212">
        <f>'01 - střecha'!J30</f>
        <v>0</v>
      </c>
      <c r="AH95" s="213"/>
      <c r="AI95" s="213"/>
      <c r="AJ95" s="213"/>
      <c r="AK95" s="213"/>
      <c r="AL95" s="213"/>
      <c r="AM95" s="213"/>
      <c r="AN95" s="212">
        <f>SUM(AG95,AT95)</f>
        <v>0</v>
      </c>
      <c r="AO95" s="213"/>
      <c r="AP95" s="213"/>
      <c r="AQ95" s="77" t="s">
        <v>82</v>
      </c>
      <c r="AR95" s="74"/>
      <c r="AS95" s="78">
        <v>0</v>
      </c>
      <c r="AT95" s="79">
        <f>ROUND(SUM(AV95:AW95),2)</f>
        <v>0</v>
      </c>
      <c r="AU95" s="80">
        <f>'01 - střecha'!P133</f>
        <v>0</v>
      </c>
      <c r="AV95" s="79">
        <f>'01 - střecha'!J33</f>
        <v>0</v>
      </c>
      <c r="AW95" s="79">
        <f>'01 - střecha'!J34</f>
        <v>0</v>
      </c>
      <c r="AX95" s="79">
        <f>'01 - střecha'!J35</f>
        <v>0</v>
      </c>
      <c r="AY95" s="79">
        <f>'01 - střecha'!J36</f>
        <v>0</v>
      </c>
      <c r="AZ95" s="79">
        <f>'01 - střecha'!F33</f>
        <v>0</v>
      </c>
      <c r="BA95" s="79">
        <f>'01 - střecha'!F34</f>
        <v>0</v>
      </c>
      <c r="BB95" s="79">
        <f>'01 - střecha'!F35</f>
        <v>0</v>
      </c>
      <c r="BC95" s="79">
        <f>'01 - střecha'!F36</f>
        <v>0</v>
      </c>
      <c r="BD95" s="81">
        <f>'01 - střecha'!F37</f>
        <v>0</v>
      </c>
      <c r="BT95" s="82" t="s">
        <v>83</v>
      </c>
      <c r="BV95" s="82" t="s">
        <v>77</v>
      </c>
      <c r="BW95" s="82" t="s">
        <v>84</v>
      </c>
      <c r="BX95" s="82" t="s">
        <v>4</v>
      </c>
      <c r="CL95" s="82" t="s">
        <v>1</v>
      </c>
      <c r="CM95" s="82" t="s">
        <v>85</v>
      </c>
    </row>
    <row r="96" spans="1:91" s="1" customFormat="1" ht="30" customHeight="1">
      <c r="B96" s="31"/>
      <c r="AR96" s="31"/>
    </row>
    <row r="97" spans="2:44" s="1" customFormat="1" ht="7" customHeight="1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31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 - střecha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81"/>
  <sheetViews>
    <sheetView showGridLines="0" tabSelected="1" topLeftCell="A357" workbookViewId="0">
      <selection activeCell="C380" sqref="C380"/>
    </sheetView>
  </sheetViews>
  <sheetFormatPr defaultRowHeight="14.6"/>
  <cols>
    <col min="1" max="1" width="8.36328125" customWidth="1"/>
    <col min="2" max="2" width="1.1796875" customWidth="1"/>
    <col min="3" max="3" width="4.1796875" customWidth="1"/>
    <col min="4" max="4" width="4.36328125" customWidth="1"/>
    <col min="5" max="5" width="17.1796875" customWidth="1"/>
    <col min="6" max="6" width="50.81640625" customWidth="1"/>
    <col min="7" max="7" width="7.453125" customWidth="1"/>
    <col min="8" max="8" width="14" customWidth="1"/>
    <col min="9" max="9" width="15.81640625" customWidth="1"/>
    <col min="10" max="11" width="22.36328125" customWidth="1"/>
    <col min="12" max="12" width="9.36328125" customWidth="1"/>
    <col min="13" max="13" width="10.81640625" hidden="1" customWidth="1"/>
    <col min="14" max="14" width="9.36328125" hidden="1"/>
    <col min="15" max="20" width="14.1796875" hidden="1" customWidth="1"/>
    <col min="21" max="21" width="16.36328125" hidden="1" customWidth="1"/>
    <col min="22" max="22" width="12.36328125" customWidth="1"/>
    <col min="23" max="23" width="16.36328125" customWidth="1"/>
    <col min="24" max="24" width="12.36328125" customWidth="1"/>
    <col min="25" max="25" width="15" customWidth="1"/>
    <col min="26" max="26" width="11" customWidth="1"/>
    <col min="27" max="27" width="15" customWidth="1"/>
    <col min="28" max="28" width="16.36328125" customWidth="1"/>
    <col min="29" max="29" width="11" customWidth="1"/>
    <col min="30" max="30" width="15" customWidth="1"/>
    <col min="31" max="31" width="16.36328125" customWidth="1"/>
    <col min="44" max="65" width="9.36328125" hidden="1"/>
  </cols>
  <sheetData>
    <row r="2" spans="2:46" ht="37" customHeight="1">
      <c r="L2" s="217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6" t="s">
        <v>84</v>
      </c>
    </row>
    <row r="3" spans="2:46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5" customHeight="1">
      <c r="B4" s="19"/>
      <c r="D4" s="20" t="s">
        <v>86</v>
      </c>
      <c r="L4" s="19"/>
      <c r="M4" s="83" t="s">
        <v>10</v>
      </c>
      <c r="AT4" s="16" t="s">
        <v>3</v>
      </c>
    </row>
    <row r="5" spans="2:46" ht="7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18" t="str">
        <f>'Rekapitulace stavby'!K6</f>
        <v>ZATEPLENÍ BUDOVY MŠ VÝŠKOVICKÁ 120a</v>
      </c>
      <c r="F7" s="219"/>
      <c r="G7" s="219"/>
      <c r="H7" s="219"/>
      <c r="L7" s="19"/>
    </row>
    <row r="8" spans="2:46" s="1" customFormat="1" ht="12" customHeight="1">
      <c r="B8" s="31"/>
      <c r="D8" s="26" t="s">
        <v>87</v>
      </c>
      <c r="L8" s="31"/>
    </row>
    <row r="9" spans="2:46" s="1" customFormat="1" ht="16.5" customHeight="1">
      <c r="B9" s="31"/>
      <c r="E9" s="198" t="s">
        <v>88</v>
      </c>
      <c r="F9" s="220"/>
      <c r="G9" s="220"/>
      <c r="H9" s="220"/>
      <c r="L9" s="31"/>
    </row>
    <row r="10" spans="2:46" s="1" customFormat="1" ht="10.3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9. 12. 2024</v>
      </c>
      <c r="L12" s="31"/>
    </row>
    <row r="13" spans="2:46" s="1" customFormat="1" ht="10.85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7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1" t="str">
        <f>'Rekapitulace stavby'!E14</f>
        <v>Vyplň údaj</v>
      </c>
      <c r="F18" s="182"/>
      <c r="G18" s="182"/>
      <c r="H18" s="182"/>
      <c r="I18" s="26" t="s">
        <v>27</v>
      </c>
      <c r="J18" s="27" t="str">
        <f>'Rekapitulace stavby'!AN14</f>
        <v>Vyplň údaj</v>
      </c>
      <c r="L18" s="31"/>
    </row>
    <row r="19" spans="2:12" s="1" customFormat="1" ht="7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">
        <v>1</v>
      </c>
      <c r="L20" s="31"/>
    </row>
    <row r="21" spans="2:12" s="1" customFormat="1" ht="18" customHeight="1">
      <c r="B21" s="31"/>
      <c r="E21" s="24" t="s">
        <v>31</v>
      </c>
      <c r="I21" s="26" t="s">
        <v>27</v>
      </c>
      <c r="J21" s="24" t="s">
        <v>1</v>
      </c>
      <c r="L21" s="31"/>
    </row>
    <row r="22" spans="2:12" s="1" customFormat="1" ht="7" customHeight="1">
      <c r="B22" s="31"/>
      <c r="L22" s="31"/>
    </row>
    <row r="23" spans="2:12" s="1" customFormat="1" ht="12" customHeight="1">
      <c r="B23" s="31"/>
      <c r="D23" s="26" t="s">
        <v>33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7" customHeight="1">
      <c r="B25" s="31"/>
      <c r="L25" s="31"/>
    </row>
    <row r="26" spans="2:12" s="1" customFormat="1" ht="12" customHeight="1">
      <c r="B26" s="31"/>
      <c r="D26" s="26" t="s">
        <v>34</v>
      </c>
      <c r="L26" s="31"/>
    </row>
    <row r="27" spans="2:12" s="7" customFormat="1" ht="16.5" customHeight="1">
      <c r="B27" s="84"/>
      <c r="E27" s="187" t="s">
        <v>1</v>
      </c>
      <c r="F27" s="187"/>
      <c r="G27" s="187"/>
      <c r="H27" s="187"/>
      <c r="L27" s="84"/>
    </row>
    <row r="28" spans="2:12" s="1" customFormat="1" ht="7" customHeight="1">
      <c r="B28" s="31"/>
      <c r="L28" s="31"/>
    </row>
    <row r="29" spans="2:12" s="1" customFormat="1" ht="7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5" t="s">
        <v>35</v>
      </c>
      <c r="J30" s="65">
        <f>ROUND(J133, 2)</f>
        <v>0</v>
      </c>
      <c r="L30" s="31"/>
    </row>
    <row r="31" spans="2:12" s="1" customFormat="1" ht="7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" customHeight="1">
      <c r="B33" s="31"/>
      <c r="D33" s="54" t="s">
        <v>39</v>
      </c>
      <c r="E33" s="26" t="s">
        <v>40</v>
      </c>
      <c r="F33" s="86">
        <f>ROUND((SUM(BE133:BE380)),  2)</f>
        <v>0</v>
      </c>
      <c r="I33" s="87">
        <v>0.21</v>
      </c>
      <c r="J33" s="86">
        <f>ROUND(((SUM(BE133:BE380))*I33),  2)</f>
        <v>0</v>
      </c>
      <c r="L33" s="31"/>
    </row>
    <row r="34" spans="2:12" s="1" customFormat="1" ht="14.4" customHeight="1">
      <c r="B34" s="31"/>
      <c r="E34" s="26" t="s">
        <v>41</v>
      </c>
      <c r="F34" s="86">
        <f>ROUND((SUM(BF133:BF380)),  2)</f>
        <v>0</v>
      </c>
      <c r="I34" s="87">
        <v>0.12</v>
      </c>
      <c r="J34" s="86">
        <f>ROUND(((SUM(BF133:BF380))*I34),  2)</f>
        <v>0</v>
      </c>
      <c r="L34" s="31"/>
    </row>
    <row r="35" spans="2:12" s="1" customFormat="1" ht="14.4" hidden="1" customHeight="1">
      <c r="B35" s="31"/>
      <c r="E35" s="26" t="s">
        <v>42</v>
      </c>
      <c r="F35" s="86">
        <f>ROUND((SUM(BG133:BG380)),  2)</f>
        <v>0</v>
      </c>
      <c r="I35" s="87">
        <v>0.21</v>
      </c>
      <c r="J35" s="86">
        <f>0</f>
        <v>0</v>
      </c>
      <c r="L35" s="31"/>
    </row>
    <row r="36" spans="2:12" s="1" customFormat="1" ht="14.4" hidden="1" customHeight="1">
      <c r="B36" s="31"/>
      <c r="E36" s="26" t="s">
        <v>43</v>
      </c>
      <c r="F36" s="86">
        <f>ROUND((SUM(BH133:BH380)),  2)</f>
        <v>0</v>
      </c>
      <c r="I36" s="87">
        <v>0.12</v>
      </c>
      <c r="J36" s="86">
        <f>0</f>
        <v>0</v>
      </c>
      <c r="L36" s="31"/>
    </row>
    <row r="37" spans="2:12" s="1" customFormat="1" ht="14.4" hidden="1" customHeight="1">
      <c r="B37" s="31"/>
      <c r="E37" s="26" t="s">
        <v>44</v>
      </c>
      <c r="F37" s="86">
        <f>ROUND((SUM(BI133:BI380)),  2)</f>
        <v>0</v>
      </c>
      <c r="I37" s="87">
        <v>0</v>
      </c>
      <c r="J37" s="86">
        <f>0</f>
        <v>0</v>
      </c>
      <c r="L37" s="31"/>
    </row>
    <row r="38" spans="2:12" s="1" customFormat="1" ht="7" customHeight="1">
      <c r="B38" s="31"/>
      <c r="L38" s="31"/>
    </row>
    <row r="39" spans="2:12" s="1" customFormat="1" ht="25.4" customHeight="1">
      <c r="B39" s="31"/>
      <c r="C39" s="88"/>
      <c r="D39" s="89" t="s">
        <v>45</v>
      </c>
      <c r="E39" s="56"/>
      <c r="F39" s="56"/>
      <c r="G39" s="90" t="s">
        <v>46</v>
      </c>
      <c r="H39" s="91" t="s">
        <v>47</v>
      </c>
      <c r="I39" s="56"/>
      <c r="J39" s="92">
        <f>SUM(J30:J37)</f>
        <v>0</v>
      </c>
      <c r="K39" s="93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1"/>
    </row>
    <row r="51" spans="2:12" ht="10.3">
      <c r="B51" s="19"/>
      <c r="L51" s="19"/>
    </row>
    <row r="52" spans="2:12" ht="10.3">
      <c r="B52" s="19"/>
      <c r="L52" s="19"/>
    </row>
    <row r="53" spans="2:12" ht="10.3">
      <c r="B53" s="19"/>
      <c r="L53" s="19"/>
    </row>
    <row r="54" spans="2:12" ht="10.3">
      <c r="B54" s="19"/>
      <c r="L54" s="19"/>
    </row>
    <row r="55" spans="2:12" ht="10.3">
      <c r="B55" s="19"/>
      <c r="L55" s="19"/>
    </row>
    <row r="56" spans="2:12" ht="10.3">
      <c r="B56" s="19"/>
      <c r="L56" s="19"/>
    </row>
    <row r="57" spans="2:12" ht="10.3">
      <c r="B57" s="19"/>
      <c r="L57" s="19"/>
    </row>
    <row r="58" spans="2:12" ht="10.3">
      <c r="B58" s="19"/>
      <c r="L58" s="19"/>
    </row>
    <row r="59" spans="2:12" ht="10.3">
      <c r="B59" s="19"/>
      <c r="L59" s="19"/>
    </row>
    <row r="60" spans="2:12" ht="10.3">
      <c r="B60" s="19"/>
      <c r="L60" s="19"/>
    </row>
    <row r="61" spans="2:12" s="1" customFormat="1" ht="12.45">
      <c r="B61" s="31"/>
      <c r="D61" s="42" t="s">
        <v>50</v>
      </c>
      <c r="E61" s="33"/>
      <c r="F61" s="94" t="s">
        <v>51</v>
      </c>
      <c r="G61" s="42" t="s">
        <v>50</v>
      </c>
      <c r="H61" s="33"/>
      <c r="I61" s="33"/>
      <c r="J61" s="95" t="s">
        <v>51</v>
      </c>
      <c r="K61" s="33"/>
      <c r="L61" s="31"/>
    </row>
    <row r="62" spans="2:12" ht="10.3">
      <c r="B62" s="19"/>
      <c r="L62" s="19"/>
    </row>
    <row r="63" spans="2:12" ht="10.3">
      <c r="B63" s="19"/>
      <c r="L63" s="19"/>
    </row>
    <row r="64" spans="2:12" ht="10.3">
      <c r="B64" s="19"/>
      <c r="L64" s="19"/>
    </row>
    <row r="65" spans="2:12" s="1" customFormat="1" ht="12.4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  <c r="K65" s="41"/>
      <c r="L65" s="31"/>
    </row>
    <row r="66" spans="2:12" ht="10.3">
      <c r="B66" s="19"/>
      <c r="L66" s="19"/>
    </row>
    <row r="67" spans="2:12" ht="10.3">
      <c r="B67" s="19"/>
      <c r="L67" s="19"/>
    </row>
    <row r="68" spans="2:12" ht="10.3">
      <c r="B68" s="19"/>
      <c r="L68" s="19"/>
    </row>
    <row r="69" spans="2:12" ht="10.3">
      <c r="B69" s="19"/>
      <c r="L69" s="19"/>
    </row>
    <row r="70" spans="2:12" ht="10.3">
      <c r="B70" s="19"/>
      <c r="L70" s="19"/>
    </row>
    <row r="71" spans="2:12" ht="10.3">
      <c r="B71" s="19"/>
      <c r="L71" s="19"/>
    </row>
    <row r="72" spans="2:12" ht="10.3">
      <c r="B72" s="19"/>
      <c r="L72" s="19"/>
    </row>
    <row r="73" spans="2:12" ht="10.3">
      <c r="B73" s="19"/>
      <c r="L73" s="19"/>
    </row>
    <row r="74" spans="2:12" ht="10.3">
      <c r="B74" s="19"/>
      <c r="L74" s="19"/>
    </row>
    <row r="75" spans="2:12" ht="10.3">
      <c r="B75" s="19"/>
      <c r="L75" s="19"/>
    </row>
    <row r="76" spans="2:12" s="1" customFormat="1" ht="12.45">
      <c r="B76" s="31"/>
      <c r="D76" s="42" t="s">
        <v>50</v>
      </c>
      <c r="E76" s="33"/>
      <c r="F76" s="94" t="s">
        <v>51</v>
      </c>
      <c r="G76" s="42" t="s">
        <v>50</v>
      </c>
      <c r="H76" s="33"/>
      <c r="I76" s="33"/>
      <c r="J76" s="95" t="s">
        <v>51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5" customHeight="1">
      <c r="B82" s="31"/>
      <c r="C82" s="20" t="s">
        <v>89</v>
      </c>
      <c r="L82" s="31"/>
    </row>
    <row r="83" spans="2:47" s="1" customFormat="1" ht="7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18" t="str">
        <f>E7</f>
        <v>ZATEPLENÍ BUDOVY MŠ VÝŠKOVICKÁ 120a</v>
      </c>
      <c r="F85" s="219"/>
      <c r="G85" s="219"/>
      <c r="H85" s="219"/>
      <c r="L85" s="31"/>
    </row>
    <row r="86" spans="2:47" s="1" customFormat="1" ht="12" customHeight="1">
      <c r="B86" s="31"/>
      <c r="C86" s="26" t="s">
        <v>87</v>
      </c>
      <c r="L86" s="31"/>
    </row>
    <row r="87" spans="2:47" s="1" customFormat="1" ht="16.5" customHeight="1">
      <c r="B87" s="31"/>
      <c r="E87" s="198" t="str">
        <f>E9</f>
        <v>01 - střecha</v>
      </c>
      <c r="F87" s="220"/>
      <c r="G87" s="220"/>
      <c r="H87" s="220"/>
      <c r="L87" s="31"/>
    </row>
    <row r="88" spans="2:47" s="1" customFormat="1" ht="7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9. 12. 2024</v>
      </c>
      <c r="L89" s="31"/>
    </row>
    <row r="90" spans="2:47" s="1" customFormat="1" ht="7" customHeight="1">
      <c r="B90" s="31"/>
      <c r="L90" s="31"/>
    </row>
    <row r="91" spans="2:47" s="1" customFormat="1" ht="15.15" customHeight="1">
      <c r="B91" s="31"/>
      <c r="C91" s="26" t="s">
        <v>24</v>
      </c>
      <c r="F91" s="24" t="str">
        <f>E15</f>
        <v>SMO - MOb Ostrava - Jih, Horní 3, Ostrava-Hrabůvka</v>
      </c>
      <c r="I91" s="26" t="s">
        <v>30</v>
      </c>
      <c r="J91" s="29" t="str">
        <f>E21</f>
        <v>Wamp in s.r.o.</v>
      </c>
      <c r="L91" s="31"/>
    </row>
    <row r="92" spans="2:47" s="1" customFormat="1" ht="15.15" customHeight="1">
      <c r="B92" s="31"/>
      <c r="C92" s="26" t="s">
        <v>28</v>
      </c>
      <c r="F92" s="24" t="str">
        <f>IF(E18="","",E18)</f>
        <v>Vyplň údaj</v>
      </c>
      <c r="I92" s="26" t="s">
        <v>33</v>
      </c>
      <c r="J92" s="29" t="str">
        <f>E24</f>
        <v xml:space="preserve"> </v>
      </c>
      <c r="L92" s="31"/>
    </row>
    <row r="93" spans="2:47" s="1" customFormat="1" ht="10.3" customHeight="1">
      <c r="B93" s="31"/>
      <c r="L93" s="31"/>
    </row>
    <row r="94" spans="2:47" s="1" customFormat="1" ht="29.25" customHeight="1">
      <c r="B94" s="31"/>
      <c r="C94" s="96" t="s">
        <v>90</v>
      </c>
      <c r="D94" s="88"/>
      <c r="E94" s="88"/>
      <c r="F94" s="88"/>
      <c r="G94" s="88"/>
      <c r="H94" s="88"/>
      <c r="I94" s="88"/>
      <c r="J94" s="97" t="s">
        <v>91</v>
      </c>
      <c r="K94" s="88"/>
      <c r="L94" s="31"/>
    </row>
    <row r="95" spans="2:47" s="1" customFormat="1" ht="10.3" customHeight="1">
      <c r="B95" s="31"/>
      <c r="L95" s="31"/>
    </row>
    <row r="96" spans="2:47" s="1" customFormat="1" ht="22.85" customHeight="1">
      <c r="B96" s="31"/>
      <c r="C96" s="98" t="s">
        <v>92</v>
      </c>
      <c r="J96" s="65">
        <f>J133</f>
        <v>0</v>
      </c>
      <c r="L96" s="31"/>
      <c r="AU96" s="16" t="s">
        <v>93</v>
      </c>
    </row>
    <row r="97" spans="2:12" s="8" customFormat="1" ht="25" customHeight="1">
      <c r="B97" s="99"/>
      <c r="D97" s="100" t="s">
        <v>94</v>
      </c>
      <c r="E97" s="101"/>
      <c r="F97" s="101"/>
      <c r="G97" s="101"/>
      <c r="H97" s="101"/>
      <c r="I97" s="101"/>
      <c r="J97" s="102">
        <f>J134</f>
        <v>0</v>
      </c>
      <c r="L97" s="99"/>
    </row>
    <row r="98" spans="2:12" s="9" customFormat="1" ht="19.95" customHeight="1">
      <c r="B98" s="103"/>
      <c r="D98" s="104" t="s">
        <v>95</v>
      </c>
      <c r="E98" s="105"/>
      <c r="F98" s="105"/>
      <c r="G98" s="105"/>
      <c r="H98" s="105"/>
      <c r="I98" s="105"/>
      <c r="J98" s="106">
        <f>J135</f>
        <v>0</v>
      </c>
      <c r="L98" s="103"/>
    </row>
    <row r="99" spans="2:12" s="9" customFormat="1" ht="19.95" customHeight="1">
      <c r="B99" s="103"/>
      <c r="D99" s="104" t="s">
        <v>96</v>
      </c>
      <c r="E99" s="105"/>
      <c r="F99" s="105"/>
      <c r="G99" s="105"/>
      <c r="H99" s="105"/>
      <c r="I99" s="105"/>
      <c r="J99" s="106">
        <f>J151</f>
        <v>0</v>
      </c>
      <c r="L99" s="103"/>
    </row>
    <row r="100" spans="2:12" s="9" customFormat="1" ht="19.95" customHeight="1">
      <c r="B100" s="103"/>
      <c r="D100" s="104" t="s">
        <v>97</v>
      </c>
      <c r="E100" s="105"/>
      <c r="F100" s="105"/>
      <c r="G100" s="105"/>
      <c r="H100" s="105"/>
      <c r="I100" s="105"/>
      <c r="J100" s="106">
        <f>J154</f>
        <v>0</v>
      </c>
      <c r="L100" s="103"/>
    </row>
    <row r="101" spans="2:12" s="9" customFormat="1" ht="19.95" customHeight="1">
      <c r="B101" s="103"/>
      <c r="D101" s="104" t="s">
        <v>98</v>
      </c>
      <c r="E101" s="105"/>
      <c r="F101" s="105"/>
      <c r="G101" s="105"/>
      <c r="H101" s="105"/>
      <c r="I101" s="105"/>
      <c r="J101" s="106">
        <f>J160</f>
        <v>0</v>
      </c>
      <c r="L101" s="103"/>
    </row>
    <row r="102" spans="2:12" s="8" customFormat="1" ht="25" customHeight="1">
      <c r="B102" s="99"/>
      <c r="D102" s="100" t="s">
        <v>99</v>
      </c>
      <c r="E102" s="101"/>
      <c r="F102" s="101"/>
      <c r="G102" s="101"/>
      <c r="H102" s="101"/>
      <c r="I102" s="101"/>
      <c r="J102" s="102">
        <f>J162</f>
        <v>0</v>
      </c>
      <c r="L102" s="99"/>
    </row>
    <row r="103" spans="2:12" s="9" customFormat="1" ht="19.95" customHeight="1">
      <c r="B103" s="103"/>
      <c r="D103" s="104" t="s">
        <v>100</v>
      </c>
      <c r="E103" s="105"/>
      <c r="F103" s="105"/>
      <c r="G103" s="105"/>
      <c r="H103" s="105"/>
      <c r="I103" s="105"/>
      <c r="J103" s="106">
        <f>J163</f>
        <v>0</v>
      </c>
      <c r="L103" s="103"/>
    </row>
    <row r="104" spans="2:12" s="9" customFormat="1" ht="19.95" customHeight="1">
      <c r="B104" s="103"/>
      <c r="D104" s="104" t="s">
        <v>101</v>
      </c>
      <c r="E104" s="105"/>
      <c r="F104" s="105"/>
      <c r="G104" s="105"/>
      <c r="H104" s="105"/>
      <c r="I104" s="105"/>
      <c r="J104" s="106">
        <f>J284</f>
        <v>0</v>
      </c>
      <c r="L104" s="103"/>
    </row>
    <row r="105" spans="2:12" s="9" customFormat="1" ht="19.95" customHeight="1">
      <c r="B105" s="103"/>
      <c r="D105" s="104" t="s">
        <v>102</v>
      </c>
      <c r="E105" s="105"/>
      <c r="F105" s="105"/>
      <c r="G105" s="105"/>
      <c r="H105" s="105"/>
      <c r="I105" s="105"/>
      <c r="J105" s="106">
        <f>J332</f>
        <v>0</v>
      </c>
      <c r="L105" s="103"/>
    </row>
    <row r="106" spans="2:12" s="9" customFormat="1" ht="19.95" customHeight="1">
      <c r="B106" s="103"/>
      <c r="D106" s="104" t="s">
        <v>103</v>
      </c>
      <c r="E106" s="105"/>
      <c r="F106" s="105"/>
      <c r="G106" s="105"/>
      <c r="H106" s="105"/>
      <c r="I106" s="105"/>
      <c r="J106" s="106">
        <f>J344</f>
        <v>0</v>
      </c>
      <c r="L106" s="103"/>
    </row>
    <row r="107" spans="2:12" s="9" customFormat="1" ht="19.95" customHeight="1">
      <c r="B107" s="103"/>
      <c r="D107" s="104" t="s">
        <v>104</v>
      </c>
      <c r="E107" s="105"/>
      <c r="F107" s="105"/>
      <c r="G107" s="105"/>
      <c r="H107" s="105"/>
      <c r="I107" s="105"/>
      <c r="J107" s="106">
        <f>J346</f>
        <v>0</v>
      </c>
      <c r="L107" s="103"/>
    </row>
    <row r="108" spans="2:12" s="9" customFormat="1" ht="19.95" customHeight="1">
      <c r="B108" s="103"/>
      <c r="D108" s="104" t="s">
        <v>105</v>
      </c>
      <c r="E108" s="105"/>
      <c r="F108" s="105"/>
      <c r="G108" s="105"/>
      <c r="H108" s="105"/>
      <c r="I108" s="105"/>
      <c r="J108" s="106">
        <f>J357</f>
        <v>0</v>
      </c>
      <c r="L108" s="103"/>
    </row>
    <row r="109" spans="2:12" s="9" customFormat="1" ht="19.95" customHeight="1">
      <c r="B109" s="103"/>
      <c r="D109" s="104" t="s">
        <v>106</v>
      </c>
      <c r="E109" s="105"/>
      <c r="F109" s="105"/>
      <c r="G109" s="105"/>
      <c r="H109" s="105"/>
      <c r="I109" s="105"/>
      <c r="J109" s="106">
        <f>J368</f>
        <v>0</v>
      </c>
      <c r="L109" s="103"/>
    </row>
    <row r="110" spans="2:12" s="8" customFormat="1" ht="25" customHeight="1">
      <c r="B110" s="99"/>
      <c r="D110" s="100" t="s">
        <v>107</v>
      </c>
      <c r="E110" s="101"/>
      <c r="F110" s="101"/>
      <c r="G110" s="101"/>
      <c r="H110" s="101"/>
      <c r="I110" s="101"/>
      <c r="J110" s="102">
        <f>J372</f>
        <v>0</v>
      </c>
      <c r="L110" s="99"/>
    </row>
    <row r="111" spans="2:12" s="9" customFormat="1" ht="19.95" customHeight="1">
      <c r="B111" s="103"/>
      <c r="D111" s="104" t="s">
        <v>108</v>
      </c>
      <c r="E111" s="105"/>
      <c r="F111" s="105"/>
      <c r="G111" s="105"/>
      <c r="H111" s="105"/>
      <c r="I111" s="105"/>
      <c r="J111" s="106">
        <f>J373</f>
        <v>0</v>
      </c>
      <c r="L111" s="103"/>
    </row>
    <row r="112" spans="2:12" s="9" customFormat="1" ht="19.95" customHeight="1">
      <c r="B112" s="103"/>
      <c r="D112" s="104" t="s">
        <v>109</v>
      </c>
      <c r="E112" s="105"/>
      <c r="F112" s="105"/>
      <c r="G112" s="105"/>
      <c r="H112" s="105"/>
      <c r="I112" s="105"/>
      <c r="J112" s="106">
        <f>J375</f>
        <v>0</v>
      </c>
      <c r="L112" s="103"/>
    </row>
    <row r="113" spans="2:12" s="9" customFormat="1" ht="19.95" customHeight="1">
      <c r="B113" s="103"/>
      <c r="D113" s="104" t="s">
        <v>110</v>
      </c>
      <c r="E113" s="105"/>
      <c r="F113" s="105"/>
      <c r="G113" s="105"/>
      <c r="H113" s="105"/>
      <c r="I113" s="105"/>
      <c r="J113" s="106">
        <f>J378</f>
        <v>0</v>
      </c>
      <c r="L113" s="103"/>
    </row>
    <row r="114" spans="2:12" s="1" customFormat="1" ht="21.75" customHeight="1">
      <c r="B114" s="31"/>
      <c r="L114" s="31"/>
    </row>
    <row r="115" spans="2:12" s="1" customFormat="1" ht="7" customHeight="1"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31"/>
    </row>
    <row r="119" spans="2:12" s="1" customFormat="1" ht="7" customHeight="1">
      <c r="B119" s="45"/>
      <c r="C119" s="46"/>
      <c r="D119" s="46"/>
      <c r="E119" s="46"/>
      <c r="F119" s="46"/>
      <c r="G119" s="46"/>
      <c r="H119" s="46"/>
      <c r="I119" s="46"/>
      <c r="J119" s="46"/>
      <c r="K119" s="46"/>
      <c r="L119" s="31"/>
    </row>
    <row r="120" spans="2:12" s="1" customFormat="1" ht="25" customHeight="1">
      <c r="B120" s="31"/>
      <c r="C120" s="20" t="s">
        <v>111</v>
      </c>
      <c r="L120" s="31"/>
    </row>
    <row r="121" spans="2:12" s="1" customFormat="1" ht="7" customHeight="1">
      <c r="B121" s="31"/>
      <c r="L121" s="31"/>
    </row>
    <row r="122" spans="2:12" s="1" customFormat="1" ht="12" customHeight="1">
      <c r="B122" s="31"/>
      <c r="C122" s="26" t="s">
        <v>16</v>
      </c>
      <c r="L122" s="31"/>
    </row>
    <row r="123" spans="2:12" s="1" customFormat="1" ht="16.5" customHeight="1">
      <c r="B123" s="31"/>
      <c r="E123" s="218" t="str">
        <f>E7</f>
        <v>ZATEPLENÍ BUDOVY MŠ VÝŠKOVICKÁ 120a</v>
      </c>
      <c r="F123" s="219"/>
      <c r="G123" s="219"/>
      <c r="H123" s="219"/>
      <c r="L123" s="31"/>
    </row>
    <row r="124" spans="2:12" s="1" customFormat="1" ht="12" customHeight="1">
      <c r="B124" s="31"/>
      <c r="C124" s="26" t="s">
        <v>87</v>
      </c>
      <c r="L124" s="31"/>
    </row>
    <row r="125" spans="2:12" s="1" customFormat="1" ht="16.5" customHeight="1">
      <c r="B125" s="31"/>
      <c r="E125" s="198" t="str">
        <f>E9</f>
        <v>01 - střecha</v>
      </c>
      <c r="F125" s="220"/>
      <c r="G125" s="220"/>
      <c r="H125" s="220"/>
      <c r="L125" s="31"/>
    </row>
    <row r="126" spans="2:12" s="1" customFormat="1" ht="7" customHeight="1">
      <c r="B126" s="31"/>
      <c r="L126" s="31"/>
    </row>
    <row r="127" spans="2:12" s="1" customFormat="1" ht="12" customHeight="1">
      <c r="B127" s="31"/>
      <c r="C127" s="26" t="s">
        <v>20</v>
      </c>
      <c r="F127" s="24" t="str">
        <f>F12</f>
        <v xml:space="preserve"> </v>
      </c>
      <c r="I127" s="26" t="s">
        <v>22</v>
      </c>
      <c r="J127" s="51" t="str">
        <f>IF(J12="","",J12)</f>
        <v>9. 12. 2024</v>
      </c>
      <c r="L127" s="31"/>
    </row>
    <row r="128" spans="2:12" s="1" customFormat="1" ht="7" customHeight="1">
      <c r="B128" s="31"/>
      <c r="L128" s="31"/>
    </row>
    <row r="129" spans="2:65" s="1" customFormat="1" ht="15.15" customHeight="1">
      <c r="B129" s="31"/>
      <c r="C129" s="26" t="s">
        <v>24</v>
      </c>
      <c r="F129" s="24" t="str">
        <f>E15</f>
        <v>SMO - MOb Ostrava - Jih, Horní 3, Ostrava-Hrabůvka</v>
      </c>
      <c r="I129" s="26" t="s">
        <v>30</v>
      </c>
      <c r="J129" s="29" t="str">
        <f>E21</f>
        <v>Wamp in s.r.o.</v>
      </c>
      <c r="L129" s="31"/>
    </row>
    <row r="130" spans="2:65" s="1" customFormat="1" ht="15.15" customHeight="1">
      <c r="B130" s="31"/>
      <c r="C130" s="26" t="s">
        <v>28</v>
      </c>
      <c r="F130" s="24" t="str">
        <f>IF(E18="","",E18)</f>
        <v>Vyplň údaj</v>
      </c>
      <c r="I130" s="26" t="s">
        <v>33</v>
      </c>
      <c r="J130" s="29" t="str">
        <f>E24</f>
        <v xml:space="preserve"> </v>
      </c>
      <c r="L130" s="31"/>
    </row>
    <row r="131" spans="2:65" s="1" customFormat="1" ht="10.3" customHeight="1">
      <c r="B131" s="31"/>
      <c r="L131" s="31"/>
    </row>
    <row r="132" spans="2:65" s="10" customFormat="1" ht="29.25" customHeight="1">
      <c r="B132" s="107"/>
      <c r="C132" s="108" t="s">
        <v>112</v>
      </c>
      <c r="D132" s="109" t="s">
        <v>60</v>
      </c>
      <c r="E132" s="109" t="s">
        <v>56</v>
      </c>
      <c r="F132" s="109" t="s">
        <v>57</v>
      </c>
      <c r="G132" s="109" t="s">
        <v>113</v>
      </c>
      <c r="H132" s="109" t="s">
        <v>114</v>
      </c>
      <c r="I132" s="109" t="s">
        <v>115</v>
      </c>
      <c r="J132" s="109" t="s">
        <v>91</v>
      </c>
      <c r="K132" s="110" t="s">
        <v>116</v>
      </c>
      <c r="L132" s="107"/>
      <c r="M132" s="58" t="s">
        <v>1</v>
      </c>
      <c r="N132" s="59" t="s">
        <v>39</v>
      </c>
      <c r="O132" s="59" t="s">
        <v>117</v>
      </c>
      <c r="P132" s="59" t="s">
        <v>118</v>
      </c>
      <c r="Q132" s="59" t="s">
        <v>119</v>
      </c>
      <c r="R132" s="59" t="s">
        <v>120</v>
      </c>
      <c r="S132" s="59" t="s">
        <v>121</v>
      </c>
      <c r="T132" s="60" t="s">
        <v>122</v>
      </c>
    </row>
    <row r="133" spans="2:65" s="1" customFormat="1" ht="22.85" customHeight="1">
      <c r="B133" s="31"/>
      <c r="C133" s="63" t="s">
        <v>123</v>
      </c>
      <c r="J133" s="111">
        <f>BK133</f>
        <v>0</v>
      </c>
      <c r="L133" s="31"/>
      <c r="M133" s="61"/>
      <c r="N133" s="52"/>
      <c r="O133" s="52"/>
      <c r="P133" s="112">
        <f>P134+P162+P372</f>
        <v>0</v>
      </c>
      <c r="Q133" s="52"/>
      <c r="R133" s="112">
        <f>R134+R162+R372</f>
        <v>41.005299016000002</v>
      </c>
      <c r="S133" s="52"/>
      <c r="T133" s="113">
        <f>T134+T162+T372</f>
        <v>3.3421105</v>
      </c>
      <c r="AT133" s="16" t="s">
        <v>74</v>
      </c>
      <c r="AU133" s="16" t="s">
        <v>93</v>
      </c>
      <c r="BK133" s="114">
        <f>BK134+BK162+BK372</f>
        <v>0</v>
      </c>
    </row>
    <row r="134" spans="2:65" s="11" customFormat="1" ht="25.95" customHeight="1">
      <c r="B134" s="115"/>
      <c r="D134" s="116" t="s">
        <v>74</v>
      </c>
      <c r="E134" s="117" t="s">
        <v>124</v>
      </c>
      <c r="F134" s="117" t="s">
        <v>125</v>
      </c>
      <c r="I134" s="118"/>
      <c r="J134" s="119">
        <f>BK134</f>
        <v>0</v>
      </c>
      <c r="L134" s="115"/>
      <c r="M134" s="120"/>
      <c r="P134" s="121">
        <f>P135+P151+P154+P160</f>
        <v>0</v>
      </c>
      <c r="R134" s="121">
        <f>R135+R151+R154+R160</f>
        <v>15.918585800000001</v>
      </c>
      <c r="T134" s="122">
        <f>T135+T151+T154+T160</f>
        <v>0</v>
      </c>
      <c r="AR134" s="116" t="s">
        <v>83</v>
      </c>
      <c r="AT134" s="123" t="s">
        <v>74</v>
      </c>
      <c r="AU134" s="123" t="s">
        <v>75</v>
      </c>
      <c r="AY134" s="116" t="s">
        <v>126</v>
      </c>
      <c r="BK134" s="124">
        <f>BK135+BK151+BK154+BK160</f>
        <v>0</v>
      </c>
    </row>
    <row r="135" spans="2:65" s="11" customFormat="1" ht="22.85" customHeight="1">
      <c r="B135" s="115"/>
      <c r="D135" s="116" t="s">
        <v>74</v>
      </c>
      <c r="E135" s="125" t="s">
        <v>127</v>
      </c>
      <c r="F135" s="125" t="s">
        <v>128</v>
      </c>
      <c r="I135" s="118"/>
      <c r="J135" s="126">
        <f>BK135</f>
        <v>0</v>
      </c>
      <c r="L135" s="115"/>
      <c r="M135" s="120"/>
      <c r="P135" s="121">
        <f>SUM(P136:P150)</f>
        <v>0</v>
      </c>
      <c r="R135" s="121">
        <f>SUM(R136:R150)</f>
        <v>15.840360800000001</v>
      </c>
      <c r="T135" s="122">
        <f>SUM(T136:T150)</f>
        <v>0</v>
      </c>
      <c r="AR135" s="116" t="s">
        <v>83</v>
      </c>
      <c r="AT135" s="123" t="s">
        <v>74</v>
      </c>
      <c r="AU135" s="123" t="s">
        <v>83</v>
      </c>
      <c r="AY135" s="116" t="s">
        <v>126</v>
      </c>
      <c r="BK135" s="124">
        <f>SUM(BK136:BK150)</f>
        <v>0</v>
      </c>
    </row>
    <row r="136" spans="2:65" s="1" customFormat="1" ht="33" customHeight="1">
      <c r="B136" s="127"/>
      <c r="C136" s="128" t="s">
        <v>83</v>
      </c>
      <c r="D136" s="128" t="s">
        <v>129</v>
      </c>
      <c r="E136" s="129" t="s">
        <v>130</v>
      </c>
      <c r="F136" s="130" t="s">
        <v>131</v>
      </c>
      <c r="G136" s="131" t="s">
        <v>132</v>
      </c>
      <c r="H136" s="132">
        <v>79.024000000000001</v>
      </c>
      <c r="I136" s="133"/>
      <c r="J136" s="134">
        <f>ROUND(I136*H136,2)</f>
        <v>0</v>
      </c>
      <c r="K136" s="130" t="s">
        <v>133</v>
      </c>
      <c r="L136" s="31"/>
      <c r="M136" s="135" t="s">
        <v>1</v>
      </c>
      <c r="N136" s="136" t="s">
        <v>40</v>
      </c>
      <c r="P136" s="137">
        <f>O136*H136</f>
        <v>0</v>
      </c>
      <c r="Q136" s="137">
        <v>0.1774</v>
      </c>
      <c r="R136" s="137">
        <f>Q136*H136</f>
        <v>14.0188576</v>
      </c>
      <c r="S136" s="137">
        <v>0</v>
      </c>
      <c r="T136" s="138">
        <f>S136*H136</f>
        <v>0</v>
      </c>
      <c r="AR136" s="139" t="s">
        <v>134</v>
      </c>
      <c r="AT136" s="139" t="s">
        <v>129</v>
      </c>
      <c r="AU136" s="139" t="s">
        <v>85</v>
      </c>
      <c r="AY136" s="16" t="s">
        <v>126</v>
      </c>
      <c r="BE136" s="140">
        <f>IF(N136="základní",J136,0)</f>
        <v>0</v>
      </c>
      <c r="BF136" s="140">
        <f>IF(N136="snížená",J136,0)</f>
        <v>0</v>
      </c>
      <c r="BG136" s="140">
        <f>IF(N136="zákl. přenesená",J136,0)</f>
        <v>0</v>
      </c>
      <c r="BH136" s="140">
        <f>IF(N136="sníž. přenesená",J136,0)</f>
        <v>0</v>
      </c>
      <c r="BI136" s="140">
        <f>IF(N136="nulová",J136,0)</f>
        <v>0</v>
      </c>
      <c r="BJ136" s="16" t="s">
        <v>83</v>
      </c>
      <c r="BK136" s="140">
        <f>ROUND(I136*H136,2)</f>
        <v>0</v>
      </c>
      <c r="BL136" s="16" t="s">
        <v>134</v>
      </c>
      <c r="BM136" s="139" t="s">
        <v>135</v>
      </c>
    </row>
    <row r="137" spans="2:65" s="12" customFormat="1" ht="10.3">
      <c r="B137" s="141"/>
      <c r="D137" s="142" t="s">
        <v>136</v>
      </c>
      <c r="E137" s="143" t="s">
        <v>1</v>
      </c>
      <c r="F137" s="144" t="s">
        <v>137</v>
      </c>
      <c r="H137" s="143" t="s">
        <v>1</v>
      </c>
      <c r="I137" s="145"/>
      <c r="L137" s="141"/>
      <c r="M137" s="146"/>
      <c r="T137" s="147"/>
      <c r="AT137" s="143" t="s">
        <v>136</v>
      </c>
      <c r="AU137" s="143" t="s">
        <v>85</v>
      </c>
      <c r="AV137" s="12" t="s">
        <v>83</v>
      </c>
      <c r="AW137" s="12" t="s">
        <v>32</v>
      </c>
      <c r="AX137" s="12" t="s">
        <v>75</v>
      </c>
      <c r="AY137" s="143" t="s">
        <v>126</v>
      </c>
    </row>
    <row r="138" spans="2:65" s="13" customFormat="1" ht="10.3">
      <c r="B138" s="148"/>
      <c r="D138" s="142" t="s">
        <v>136</v>
      </c>
      <c r="E138" s="149" t="s">
        <v>1</v>
      </c>
      <c r="F138" s="150" t="s">
        <v>138</v>
      </c>
      <c r="H138" s="151">
        <v>56.143999999999998</v>
      </c>
      <c r="I138" s="152"/>
      <c r="L138" s="148"/>
      <c r="M138" s="153"/>
      <c r="T138" s="154"/>
      <c r="AT138" s="149" t="s">
        <v>136</v>
      </c>
      <c r="AU138" s="149" t="s">
        <v>85</v>
      </c>
      <c r="AV138" s="13" t="s">
        <v>85</v>
      </c>
      <c r="AW138" s="13" t="s">
        <v>32</v>
      </c>
      <c r="AX138" s="13" t="s">
        <v>75</v>
      </c>
      <c r="AY138" s="149" t="s">
        <v>126</v>
      </c>
    </row>
    <row r="139" spans="2:65" s="13" customFormat="1" ht="10.3">
      <c r="B139" s="148"/>
      <c r="D139" s="142" t="s">
        <v>136</v>
      </c>
      <c r="E139" s="149" t="s">
        <v>1</v>
      </c>
      <c r="F139" s="150" t="s">
        <v>139</v>
      </c>
      <c r="H139" s="151">
        <v>22.88</v>
      </c>
      <c r="I139" s="152"/>
      <c r="L139" s="148"/>
      <c r="M139" s="153"/>
      <c r="T139" s="154"/>
      <c r="AT139" s="149" t="s">
        <v>136</v>
      </c>
      <c r="AU139" s="149" t="s">
        <v>85</v>
      </c>
      <c r="AV139" s="13" t="s">
        <v>85</v>
      </c>
      <c r="AW139" s="13" t="s">
        <v>32</v>
      </c>
      <c r="AX139" s="13" t="s">
        <v>75</v>
      </c>
      <c r="AY139" s="149" t="s">
        <v>126</v>
      </c>
    </row>
    <row r="140" spans="2:65" s="14" customFormat="1" ht="10.3">
      <c r="B140" s="155"/>
      <c r="D140" s="142" t="s">
        <v>136</v>
      </c>
      <c r="E140" s="156" t="s">
        <v>1</v>
      </c>
      <c r="F140" s="157" t="s">
        <v>140</v>
      </c>
      <c r="H140" s="158">
        <v>79.024000000000001</v>
      </c>
      <c r="I140" s="159"/>
      <c r="L140" s="155"/>
      <c r="M140" s="160"/>
      <c r="T140" s="161"/>
      <c r="AT140" s="156" t="s">
        <v>136</v>
      </c>
      <c r="AU140" s="156" t="s">
        <v>85</v>
      </c>
      <c r="AV140" s="14" t="s">
        <v>134</v>
      </c>
      <c r="AW140" s="14" t="s">
        <v>32</v>
      </c>
      <c r="AX140" s="14" t="s">
        <v>83</v>
      </c>
      <c r="AY140" s="156" t="s">
        <v>126</v>
      </c>
    </row>
    <row r="141" spans="2:65" s="1" customFormat="1" ht="24.15" customHeight="1">
      <c r="B141" s="127"/>
      <c r="C141" s="128" t="s">
        <v>85</v>
      </c>
      <c r="D141" s="128" t="s">
        <v>129</v>
      </c>
      <c r="E141" s="129" t="s">
        <v>141</v>
      </c>
      <c r="F141" s="130" t="s">
        <v>142</v>
      </c>
      <c r="G141" s="131" t="s">
        <v>143</v>
      </c>
      <c r="H141" s="132">
        <v>197.56</v>
      </c>
      <c r="I141" s="133"/>
      <c r="J141" s="134">
        <f>ROUND(I141*H141,2)</f>
        <v>0</v>
      </c>
      <c r="K141" s="130" t="s">
        <v>133</v>
      </c>
      <c r="L141" s="31"/>
      <c r="M141" s="135" t="s">
        <v>1</v>
      </c>
      <c r="N141" s="136" t="s">
        <v>40</v>
      </c>
      <c r="P141" s="137">
        <f>O141*H141</f>
        <v>0</v>
      </c>
      <c r="Q141" s="137">
        <v>7.4700000000000001E-3</v>
      </c>
      <c r="R141" s="137">
        <f>Q141*H141</f>
        <v>1.4757732000000001</v>
      </c>
      <c r="S141" s="137">
        <v>0</v>
      </c>
      <c r="T141" s="138">
        <f>S141*H141</f>
        <v>0</v>
      </c>
      <c r="AR141" s="139" t="s">
        <v>134</v>
      </c>
      <c r="AT141" s="139" t="s">
        <v>129</v>
      </c>
      <c r="AU141" s="139" t="s">
        <v>85</v>
      </c>
      <c r="AY141" s="16" t="s">
        <v>126</v>
      </c>
      <c r="BE141" s="140">
        <f>IF(N141="základní",J141,0)</f>
        <v>0</v>
      </c>
      <c r="BF141" s="140">
        <f>IF(N141="snížená",J141,0)</f>
        <v>0</v>
      </c>
      <c r="BG141" s="140">
        <f>IF(N141="zákl. přenesená",J141,0)</f>
        <v>0</v>
      </c>
      <c r="BH141" s="140">
        <f>IF(N141="sníž. přenesená",J141,0)</f>
        <v>0</v>
      </c>
      <c r="BI141" s="140">
        <f>IF(N141="nulová",J141,0)</f>
        <v>0</v>
      </c>
      <c r="BJ141" s="16" t="s">
        <v>83</v>
      </c>
      <c r="BK141" s="140">
        <f>ROUND(I141*H141,2)</f>
        <v>0</v>
      </c>
      <c r="BL141" s="16" t="s">
        <v>134</v>
      </c>
      <c r="BM141" s="139" t="s">
        <v>144</v>
      </c>
    </row>
    <row r="142" spans="2:65" s="12" customFormat="1" ht="10.3">
      <c r="B142" s="141"/>
      <c r="D142" s="142" t="s">
        <v>136</v>
      </c>
      <c r="E142" s="143" t="s">
        <v>1</v>
      </c>
      <c r="F142" s="144" t="s">
        <v>137</v>
      </c>
      <c r="H142" s="143" t="s">
        <v>1</v>
      </c>
      <c r="I142" s="145"/>
      <c r="L142" s="141"/>
      <c r="M142" s="146"/>
      <c r="T142" s="147"/>
      <c r="AT142" s="143" t="s">
        <v>136</v>
      </c>
      <c r="AU142" s="143" t="s">
        <v>85</v>
      </c>
      <c r="AV142" s="12" t="s">
        <v>83</v>
      </c>
      <c r="AW142" s="12" t="s">
        <v>32</v>
      </c>
      <c r="AX142" s="12" t="s">
        <v>75</v>
      </c>
      <c r="AY142" s="143" t="s">
        <v>126</v>
      </c>
    </row>
    <row r="143" spans="2:65" s="13" customFormat="1" ht="10.3">
      <c r="B143" s="148"/>
      <c r="D143" s="142" t="s">
        <v>136</v>
      </c>
      <c r="E143" s="149" t="s">
        <v>1</v>
      </c>
      <c r="F143" s="150" t="s">
        <v>145</v>
      </c>
      <c r="H143" s="151">
        <v>140.36000000000001</v>
      </c>
      <c r="I143" s="152"/>
      <c r="L143" s="148"/>
      <c r="M143" s="153"/>
      <c r="T143" s="154"/>
      <c r="AT143" s="149" t="s">
        <v>136</v>
      </c>
      <c r="AU143" s="149" t="s">
        <v>85</v>
      </c>
      <c r="AV143" s="13" t="s">
        <v>85</v>
      </c>
      <c r="AW143" s="13" t="s">
        <v>32</v>
      </c>
      <c r="AX143" s="13" t="s">
        <v>75</v>
      </c>
      <c r="AY143" s="149" t="s">
        <v>126</v>
      </c>
    </row>
    <row r="144" spans="2:65" s="13" customFormat="1" ht="10.3">
      <c r="B144" s="148"/>
      <c r="D144" s="142" t="s">
        <v>136</v>
      </c>
      <c r="E144" s="149" t="s">
        <v>1</v>
      </c>
      <c r="F144" s="150" t="s">
        <v>146</v>
      </c>
      <c r="H144" s="151">
        <v>57.2</v>
      </c>
      <c r="I144" s="152"/>
      <c r="L144" s="148"/>
      <c r="M144" s="153"/>
      <c r="T144" s="154"/>
      <c r="AT144" s="149" t="s">
        <v>136</v>
      </c>
      <c r="AU144" s="149" t="s">
        <v>85</v>
      </c>
      <c r="AV144" s="13" t="s">
        <v>85</v>
      </c>
      <c r="AW144" s="13" t="s">
        <v>32</v>
      </c>
      <c r="AX144" s="13" t="s">
        <v>75</v>
      </c>
      <c r="AY144" s="149" t="s">
        <v>126</v>
      </c>
    </row>
    <row r="145" spans="2:65" s="14" customFormat="1" ht="10.3">
      <c r="B145" s="155"/>
      <c r="D145" s="142" t="s">
        <v>136</v>
      </c>
      <c r="E145" s="156" t="s">
        <v>1</v>
      </c>
      <c r="F145" s="157" t="s">
        <v>140</v>
      </c>
      <c r="H145" s="158">
        <v>197.56</v>
      </c>
      <c r="I145" s="159"/>
      <c r="L145" s="155"/>
      <c r="M145" s="160"/>
      <c r="T145" s="161"/>
      <c r="AT145" s="156" t="s">
        <v>136</v>
      </c>
      <c r="AU145" s="156" t="s">
        <v>85</v>
      </c>
      <c r="AV145" s="14" t="s">
        <v>134</v>
      </c>
      <c r="AW145" s="14" t="s">
        <v>32</v>
      </c>
      <c r="AX145" s="14" t="s">
        <v>83</v>
      </c>
      <c r="AY145" s="156" t="s">
        <v>126</v>
      </c>
    </row>
    <row r="146" spans="2:65" s="1" customFormat="1" ht="16.5" customHeight="1">
      <c r="B146" s="127"/>
      <c r="C146" s="128" t="s">
        <v>127</v>
      </c>
      <c r="D146" s="128" t="s">
        <v>129</v>
      </c>
      <c r="E146" s="129" t="s">
        <v>147</v>
      </c>
      <c r="F146" s="130" t="s">
        <v>148</v>
      </c>
      <c r="G146" s="131" t="s">
        <v>143</v>
      </c>
      <c r="H146" s="132">
        <v>197.56</v>
      </c>
      <c r="I146" s="133"/>
      <c r="J146" s="134">
        <f>ROUND(I146*H146,2)</f>
        <v>0</v>
      </c>
      <c r="K146" s="130" t="s">
        <v>1</v>
      </c>
      <c r="L146" s="31"/>
      <c r="M146" s="135" t="s">
        <v>1</v>
      </c>
      <c r="N146" s="136" t="s">
        <v>40</v>
      </c>
      <c r="P146" s="137">
        <f>O146*H146</f>
        <v>0</v>
      </c>
      <c r="Q146" s="137">
        <v>1.75E-3</v>
      </c>
      <c r="R146" s="137">
        <f>Q146*H146</f>
        <v>0.34573000000000004</v>
      </c>
      <c r="S146" s="137">
        <v>0</v>
      </c>
      <c r="T146" s="138">
        <f>S146*H146</f>
        <v>0</v>
      </c>
      <c r="AR146" s="139" t="s">
        <v>134</v>
      </c>
      <c r="AT146" s="139" t="s">
        <v>129</v>
      </c>
      <c r="AU146" s="139" t="s">
        <v>85</v>
      </c>
      <c r="AY146" s="16" t="s">
        <v>126</v>
      </c>
      <c r="BE146" s="140">
        <f>IF(N146="základní",J146,0)</f>
        <v>0</v>
      </c>
      <c r="BF146" s="140">
        <f>IF(N146="snížená",J146,0)</f>
        <v>0</v>
      </c>
      <c r="BG146" s="140">
        <f>IF(N146="zákl. přenesená",J146,0)</f>
        <v>0</v>
      </c>
      <c r="BH146" s="140">
        <f>IF(N146="sníž. přenesená",J146,0)</f>
        <v>0</v>
      </c>
      <c r="BI146" s="140">
        <f>IF(N146="nulová",J146,0)</f>
        <v>0</v>
      </c>
      <c r="BJ146" s="16" t="s">
        <v>83</v>
      </c>
      <c r="BK146" s="140">
        <f>ROUND(I146*H146,2)</f>
        <v>0</v>
      </c>
      <c r="BL146" s="16" t="s">
        <v>134</v>
      </c>
      <c r="BM146" s="139" t="s">
        <v>149</v>
      </c>
    </row>
    <row r="147" spans="2:65" s="12" customFormat="1" ht="10.3">
      <c r="B147" s="141"/>
      <c r="D147" s="142" t="s">
        <v>136</v>
      </c>
      <c r="E147" s="143" t="s">
        <v>1</v>
      </c>
      <c r="F147" s="144" t="s">
        <v>137</v>
      </c>
      <c r="H147" s="143" t="s">
        <v>1</v>
      </c>
      <c r="I147" s="145"/>
      <c r="L147" s="141"/>
      <c r="M147" s="146"/>
      <c r="T147" s="147"/>
      <c r="AT147" s="143" t="s">
        <v>136</v>
      </c>
      <c r="AU147" s="143" t="s">
        <v>85</v>
      </c>
      <c r="AV147" s="12" t="s">
        <v>83</v>
      </c>
      <c r="AW147" s="12" t="s">
        <v>32</v>
      </c>
      <c r="AX147" s="12" t="s">
        <v>75</v>
      </c>
      <c r="AY147" s="143" t="s">
        <v>126</v>
      </c>
    </row>
    <row r="148" spans="2:65" s="13" customFormat="1" ht="10.3">
      <c r="B148" s="148"/>
      <c r="D148" s="142" t="s">
        <v>136</v>
      </c>
      <c r="E148" s="149" t="s">
        <v>1</v>
      </c>
      <c r="F148" s="150" t="s">
        <v>145</v>
      </c>
      <c r="H148" s="151">
        <v>140.36000000000001</v>
      </c>
      <c r="I148" s="152"/>
      <c r="L148" s="148"/>
      <c r="M148" s="153"/>
      <c r="T148" s="154"/>
      <c r="AT148" s="149" t="s">
        <v>136</v>
      </c>
      <c r="AU148" s="149" t="s">
        <v>85</v>
      </c>
      <c r="AV148" s="13" t="s">
        <v>85</v>
      </c>
      <c r="AW148" s="13" t="s">
        <v>32</v>
      </c>
      <c r="AX148" s="13" t="s">
        <v>75</v>
      </c>
      <c r="AY148" s="149" t="s">
        <v>126</v>
      </c>
    </row>
    <row r="149" spans="2:65" s="13" customFormat="1" ht="10.3">
      <c r="B149" s="148"/>
      <c r="D149" s="142" t="s">
        <v>136</v>
      </c>
      <c r="E149" s="149" t="s">
        <v>1</v>
      </c>
      <c r="F149" s="150" t="s">
        <v>146</v>
      </c>
      <c r="H149" s="151">
        <v>57.2</v>
      </c>
      <c r="I149" s="152"/>
      <c r="L149" s="148"/>
      <c r="M149" s="153"/>
      <c r="T149" s="154"/>
      <c r="AT149" s="149" t="s">
        <v>136</v>
      </c>
      <c r="AU149" s="149" t="s">
        <v>85</v>
      </c>
      <c r="AV149" s="13" t="s">
        <v>85</v>
      </c>
      <c r="AW149" s="13" t="s">
        <v>32</v>
      </c>
      <c r="AX149" s="13" t="s">
        <v>75</v>
      </c>
      <c r="AY149" s="149" t="s">
        <v>126</v>
      </c>
    </row>
    <row r="150" spans="2:65" s="14" customFormat="1" ht="10.3">
      <c r="B150" s="155"/>
      <c r="D150" s="142" t="s">
        <v>136</v>
      </c>
      <c r="E150" s="156" t="s">
        <v>1</v>
      </c>
      <c r="F150" s="157" t="s">
        <v>140</v>
      </c>
      <c r="H150" s="158">
        <v>197.56</v>
      </c>
      <c r="I150" s="159"/>
      <c r="L150" s="155"/>
      <c r="M150" s="160"/>
      <c r="T150" s="161"/>
      <c r="AT150" s="156" t="s">
        <v>136</v>
      </c>
      <c r="AU150" s="156" t="s">
        <v>85</v>
      </c>
      <c r="AV150" s="14" t="s">
        <v>134</v>
      </c>
      <c r="AW150" s="14" t="s">
        <v>32</v>
      </c>
      <c r="AX150" s="14" t="s">
        <v>83</v>
      </c>
      <c r="AY150" s="156" t="s">
        <v>126</v>
      </c>
    </row>
    <row r="151" spans="2:65" s="11" customFormat="1" ht="22.85" customHeight="1">
      <c r="B151" s="115"/>
      <c r="D151" s="116" t="s">
        <v>74</v>
      </c>
      <c r="E151" s="125" t="s">
        <v>150</v>
      </c>
      <c r="F151" s="125" t="s">
        <v>151</v>
      </c>
      <c r="I151" s="118"/>
      <c r="J151" s="126">
        <f>BK151</f>
        <v>0</v>
      </c>
      <c r="L151" s="115"/>
      <c r="M151" s="120"/>
      <c r="P151" s="121">
        <f>SUM(P152:P153)</f>
        <v>0</v>
      </c>
      <c r="R151" s="121">
        <f>SUM(R152:R153)</f>
        <v>7.8225000000000003E-2</v>
      </c>
      <c r="T151" s="122">
        <f>SUM(T152:T153)</f>
        <v>0</v>
      </c>
      <c r="AR151" s="116" t="s">
        <v>83</v>
      </c>
      <c r="AT151" s="123" t="s">
        <v>74</v>
      </c>
      <c r="AU151" s="123" t="s">
        <v>83</v>
      </c>
      <c r="AY151" s="116" t="s">
        <v>126</v>
      </c>
      <c r="BK151" s="124">
        <f>SUM(BK152:BK153)</f>
        <v>0</v>
      </c>
    </row>
    <row r="152" spans="2:65" s="1" customFormat="1" ht="24.15" customHeight="1">
      <c r="B152" s="127"/>
      <c r="C152" s="128" t="s">
        <v>134</v>
      </c>
      <c r="D152" s="128" t="s">
        <v>129</v>
      </c>
      <c r="E152" s="129" t="s">
        <v>152</v>
      </c>
      <c r="F152" s="130" t="s">
        <v>153</v>
      </c>
      <c r="G152" s="131" t="s">
        <v>132</v>
      </c>
      <c r="H152" s="132">
        <v>14.9</v>
      </c>
      <c r="I152" s="133"/>
      <c r="J152" s="134">
        <f>ROUND(I152*H152,2)</f>
        <v>0</v>
      </c>
      <c r="K152" s="130" t="s">
        <v>133</v>
      </c>
      <c r="L152" s="31"/>
      <c r="M152" s="135" t="s">
        <v>1</v>
      </c>
      <c r="N152" s="136" t="s">
        <v>40</v>
      </c>
      <c r="P152" s="137">
        <f>O152*H152</f>
        <v>0</v>
      </c>
      <c r="Q152" s="137">
        <v>5.2500000000000003E-3</v>
      </c>
      <c r="R152" s="137">
        <f>Q152*H152</f>
        <v>7.8225000000000003E-2</v>
      </c>
      <c r="S152" s="137">
        <v>0</v>
      </c>
      <c r="T152" s="138">
        <f>S152*H152</f>
        <v>0</v>
      </c>
      <c r="AR152" s="139" t="s">
        <v>134</v>
      </c>
      <c r="AT152" s="139" t="s">
        <v>129</v>
      </c>
      <c r="AU152" s="139" t="s">
        <v>85</v>
      </c>
      <c r="AY152" s="16" t="s">
        <v>126</v>
      </c>
      <c r="BE152" s="140">
        <f>IF(N152="základní",J152,0)</f>
        <v>0</v>
      </c>
      <c r="BF152" s="140">
        <f>IF(N152="snížená",J152,0)</f>
        <v>0</v>
      </c>
      <c r="BG152" s="140">
        <f>IF(N152="zákl. přenesená",J152,0)</f>
        <v>0</v>
      </c>
      <c r="BH152" s="140">
        <f>IF(N152="sníž. přenesená",J152,0)</f>
        <v>0</v>
      </c>
      <c r="BI152" s="140">
        <f>IF(N152="nulová",J152,0)</f>
        <v>0</v>
      </c>
      <c r="BJ152" s="16" t="s">
        <v>83</v>
      </c>
      <c r="BK152" s="140">
        <f>ROUND(I152*H152,2)</f>
        <v>0</v>
      </c>
      <c r="BL152" s="16" t="s">
        <v>134</v>
      </c>
      <c r="BM152" s="139" t="s">
        <v>154</v>
      </c>
    </row>
    <row r="153" spans="2:65" s="13" customFormat="1" ht="10.3">
      <c r="B153" s="148"/>
      <c r="D153" s="142" t="s">
        <v>136</v>
      </c>
      <c r="E153" s="149" t="s">
        <v>1</v>
      </c>
      <c r="F153" s="150" t="s">
        <v>155</v>
      </c>
      <c r="H153" s="151">
        <v>14.9</v>
      </c>
      <c r="I153" s="152"/>
      <c r="L153" s="148"/>
      <c r="M153" s="153"/>
      <c r="T153" s="154"/>
      <c r="AT153" s="149" t="s">
        <v>136</v>
      </c>
      <c r="AU153" s="149" t="s">
        <v>85</v>
      </c>
      <c r="AV153" s="13" t="s">
        <v>85</v>
      </c>
      <c r="AW153" s="13" t="s">
        <v>32</v>
      </c>
      <c r="AX153" s="13" t="s">
        <v>83</v>
      </c>
      <c r="AY153" s="149" t="s">
        <v>126</v>
      </c>
    </row>
    <row r="154" spans="2:65" s="11" customFormat="1" ht="22.85" customHeight="1">
      <c r="B154" s="115"/>
      <c r="D154" s="116" t="s">
        <v>74</v>
      </c>
      <c r="E154" s="125" t="s">
        <v>156</v>
      </c>
      <c r="F154" s="125" t="s">
        <v>157</v>
      </c>
      <c r="I154" s="118"/>
      <c r="J154" s="126">
        <f>BK154</f>
        <v>0</v>
      </c>
      <c r="L154" s="115"/>
      <c r="M154" s="120"/>
      <c r="P154" s="121">
        <f>SUM(P155:P159)</f>
        <v>0</v>
      </c>
      <c r="R154" s="121">
        <f>SUM(R155:R159)</f>
        <v>0</v>
      </c>
      <c r="T154" s="122">
        <f>SUM(T155:T159)</f>
        <v>0</v>
      </c>
      <c r="AR154" s="116" t="s">
        <v>83</v>
      </c>
      <c r="AT154" s="123" t="s">
        <v>74</v>
      </c>
      <c r="AU154" s="123" t="s">
        <v>83</v>
      </c>
      <c r="AY154" s="116" t="s">
        <v>126</v>
      </c>
      <c r="BK154" s="124">
        <f>SUM(BK155:BK159)</f>
        <v>0</v>
      </c>
    </row>
    <row r="155" spans="2:65" s="1" customFormat="1" ht="24.15" customHeight="1">
      <c r="B155" s="127"/>
      <c r="C155" s="128" t="s">
        <v>158</v>
      </c>
      <c r="D155" s="128" t="s">
        <v>129</v>
      </c>
      <c r="E155" s="129" t="s">
        <v>159</v>
      </c>
      <c r="F155" s="130" t="s">
        <v>160</v>
      </c>
      <c r="G155" s="131" t="s">
        <v>161</v>
      </c>
      <c r="H155" s="132">
        <v>3.3420000000000001</v>
      </c>
      <c r="I155" s="133"/>
      <c r="J155" s="134">
        <f>ROUND(I155*H155,2)</f>
        <v>0</v>
      </c>
      <c r="K155" s="130" t="s">
        <v>133</v>
      </c>
      <c r="L155" s="31"/>
      <c r="M155" s="135" t="s">
        <v>1</v>
      </c>
      <c r="N155" s="136" t="s">
        <v>40</v>
      </c>
      <c r="P155" s="137">
        <f>O155*H155</f>
        <v>0</v>
      </c>
      <c r="Q155" s="137">
        <v>0</v>
      </c>
      <c r="R155" s="137">
        <f>Q155*H155</f>
        <v>0</v>
      </c>
      <c r="S155" s="137">
        <v>0</v>
      </c>
      <c r="T155" s="138">
        <f>S155*H155</f>
        <v>0</v>
      </c>
      <c r="AR155" s="139" t="s">
        <v>134</v>
      </c>
      <c r="AT155" s="139" t="s">
        <v>129</v>
      </c>
      <c r="AU155" s="139" t="s">
        <v>85</v>
      </c>
      <c r="AY155" s="16" t="s">
        <v>126</v>
      </c>
      <c r="BE155" s="140">
        <f>IF(N155="základní",J155,0)</f>
        <v>0</v>
      </c>
      <c r="BF155" s="140">
        <f>IF(N155="snížená",J155,0)</f>
        <v>0</v>
      </c>
      <c r="BG155" s="140">
        <f>IF(N155="zákl. přenesená",J155,0)</f>
        <v>0</v>
      </c>
      <c r="BH155" s="140">
        <f>IF(N155="sníž. přenesená",J155,0)</f>
        <v>0</v>
      </c>
      <c r="BI155" s="140">
        <f>IF(N155="nulová",J155,0)</f>
        <v>0</v>
      </c>
      <c r="BJ155" s="16" t="s">
        <v>83</v>
      </c>
      <c r="BK155" s="140">
        <f>ROUND(I155*H155,2)</f>
        <v>0</v>
      </c>
      <c r="BL155" s="16" t="s">
        <v>134</v>
      </c>
      <c r="BM155" s="139" t="s">
        <v>162</v>
      </c>
    </row>
    <row r="156" spans="2:65" s="1" customFormat="1" ht="24.15" customHeight="1">
      <c r="B156" s="127"/>
      <c r="C156" s="128" t="s">
        <v>163</v>
      </c>
      <c r="D156" s="128" t="s">
        <v>129</v>
      </c>
      <c r="E156" s="129" t="s">
        <v>164</v>
      </c>
      <c r="F156" s="130" t="s">
        <v>165</v>
      </c>
      <c r="G156" s="131" t="s">
        <v>161</v>
      </c>
      <c r="H156" s="132">
        <v>3.3420000000000001</v>
      </c>
      <c r="I156" s="133"/>
      <c r="J156" s="134">
        <f>ROUND(I156*H156,2)</f>
        <v>0</v>
      </c>
      <c r="K156" s="130" t="s">
        <v>133</v>
      </c>
      <c r="L156" s="31"/>
      <c r="M156" s="135" t="s">
        <v>1</v>
      </c>
      <c r="N156" s="136" t="s">
        <v>40</v>
      </c>
      <c r="P156" s="137">
        <f>O156*H156</f>
        <v>0</v>
      </c>
      <c r="Q156" s="137">
        <v>0</v>
      </c>
      <c r="R156" s="137">
        <f>Q156*H156</f>
        <v>0</v>
      </c>
      <c r="S156" s="137">
        <v>0</v>
      </c>
      <c r="T156" s="138">
        <f>S156*H156</f>
        <v>0</v>
      </c>
      <c r="AR156" s="139" t="s">
        <v>134</v>
      </c>
      <c r="AT156" s="139" t="s">
        <v>129</v>
      </c>
      <c r="AU156" s="139" t="s">
        <v>85</v>
      </c>
      <c r="AY156" s="16" t="s">
        <v>126</v>
      </c>
      <c r="BE156" s="140">
        <f>IF(N156="základní",J156,0)</f>
        <v>0</v>
      </c>
      <c r="BF156" s="140">
        <f>IF(N156="snížená",J156,0)</f>
        <v>0</v>
      </c>
      <c r="BG156" s="140">
        <f>IF(N156="zákl. přenesená",J156,0)</f>
        <v>0</v>
      </c>
      <c r="BH156" s="140">
        <f>IF(N156="sníž. přenesená",J156,0)</f>
        <v>0</v>
      </c>
      <c r="BI156" s="140">
        <f>IF(N156="nulová",J156,0)</f>
        <v>0</v>
      </c>
      <c r="BJ156" s="16" t="s">
        <v>83</v>
      </c>
      <c r="BK156" s="140">
        <f>ROUND(I156*H156,2)</f>
        <v>0</v>
      </c>
      <c r="BL156" s="16" t="s">
        <v>134</v>
      </c>
      <c r="BM156" s="139" t="s">
        <v>166</v>
      </c>
    </row>
    <row r="157" spans="2:65" s="1" customFormat="1" ht="24.15" customHeight="1">
      <c r="B157" s="127"/>
      <c r="C157" s="128" t="s">
        <v>167</v>
      </c>
      <c r="D157" s="128" t="s">
        <v>129</v>
      </c>
      <c r="E157" s="129" t="s">
        <v>168</v>
      </c>
      <c r="F157" s="130" t="s">
        <v>169</v>
      </c>
      <c r="G157" s="131" t="s">
        <v>161</v>
      </c>
      <c r="H157" s="132">
        <v>46.787999999999997</v>
      </c>
      <c r="I157" s="133"/>
      <c r="J157" s="134">
        <f>ROUND(I157*H157,2)</f>
        <v>0</v>
      </c>
      <c r="K157" s="130" t="s">
        <v>133</v>
      </c>
      <c r="L157" s="31"/>
      <c r="M157" s="135" t="s">
        <v>1</v>
      </c>
      <c r="N157" s="136" t="s">
        <v>40</v>
      </c>
      <c r="P157" s="137">
        <f>O157*H157</f>
        <v>0</v>
      </c>
      <c r="Q157" s="137">
        <v>0</v>
      </c>
      <c r="R157" s="137">
        <f>Q157*H157</f>
        <v>0</v>
      </c>
      <c r="S157" s="137">
        <v>0</v>
      </c>
      <c r="T157" s="138">
        <f>S157*H157</f>
        <v>0</v>
      </c>
      <c r="AR157" s="139" t="s">
        <v>134</v>
      </c>
      <c r="AT157" s="139" t="s">
        <v>129</v>
      </c>
      <c r="AU157" s="139" t="s">
        <v>85</v>
      </c>
      <c r="AY157" s="16" t="s">
        <v>126</v>
      </c>
      <c r="BE157" s="140">
        <f>IF(N157="základní",J157,0)</f>
        <v>0</v>
      </c>
      <c r="BF157" s="140">
        <f>IF(N157="snížená",J157,0)</f>
        <v>0</v>
      </c>
      <c r="BG157" s="140">
        <f>IF(N157="zákl. přenesená",J157,0)</f>
        <v>0</v>
      </c>
      <c r="BH157" s="140">
        <f>IF(N157="sníž. přenesená",J157,0)</f>
        <v>0</v>
      </c>
      <c r="BI157" s="140">
        <f>IF(N157="nulová",J157,0)</f>
        <v>0</v>
      </c>
      <c r="BJ157" s="16" t="s">
        <v>83</v>
      </c>
      <c r="BK157" s="140">
        <f>ROUND(I157*H157,2)</f>
        <v>0</v>
      </c>
      <c r="BL157" s="16" t="s">
        <v>134</v>
      </c>
      <c r="BM157" s="139" t="s">
        <v>170</v>
      </c>
    </row>
    <row r="158" spans="2:65" s="13" customFormat="1" ht="10.3">
      <c r="B158" s="148"/>
      <c r="D158" s="142" t="s">
        <v>136</v>
      </c>
      <c r="F158" s="150" t="s">
        <v>171</v>
      </c>
      <c r="H158" s="151">
        <v>46.787999999999997</v>
      </c>
      <c r="I158" s="152"/>
      <c r="L158" s="148"/>
      <c r="M158" s="153"/>
      <c r="T158" s="154"/>
      <c r="AT158" s="149" t="s">
        <v>136</v>
      </c>
      <c r="AU158" s="149" t="s">
        <v>85</v>
      </c>
      <c r="AV158" s="13" t="s">
        <v>85</v>
      </c>
      <c r="AW158" s="13" t="s">
        <v>3</v>
      </c>
      <c r="AX158" s="13" t="s">
        <v>83</v>
      </c>
      <c r="AY158" s="149" t="s">
        <v>126</v>
      </c>
    </row>
    <row r="159" spans="2:65" s="1" customFormat="1" ht="33" customHeight="1">
      <c r="B159" s="127"/>
      <c r="C159" s="128" t="s">
        <v>172</v>
      </c>
      <c r="D159" s="128" t="s">
        <v>129</v>
      </c>
      <c r="E159" s="129" t="s">
        <v>173</v>
      </c>
      <c r="F159" s="130" t="s">
        <v>174</v>
      </c>
      <c r="G159" s="131" t="s">
        <v>161</v>
      </c>
      <c r="H159" s="132">
        <v>3.3420000000000001</v>
      </c>
      <c r="I159" s="133"/>
      <c r="J159" s="134">
        <f>ROUND(I159*H159,2)</f>
        <v>0</v>
      </c>
      <c r="K159" s="130" t="s">
        <v>133</v>
      </c>
      <c r="L159" s="31"/>
      <c r="M159" s="135" t="s">
        <v>1</v>
      </c>
      <c r="N159" s="136" t="s">
        <v>40</v>
      </c>
      <c r="P159" s="137">
        <f>O159*H159</f>
        <v>0</v>
      </c>
      <c r="Q159" s="137">
        <v>0</v>
      </c>
      <c r="R159" s="137">
        <f>Q159*H159</f>
        <v>0</v>
      </c>
      <c r="S159" s="137">
        <v>0</v>
      </c>
      <c r="T159" s="138">
        <f>S159*H159</f>
        <v>0</v>
      </c>
      <c r="AR159" s="139" t="s">
        <v>134</v>
      </c>
      <c r="AT159" s="139" t="s">
        <v>129</v>
      </c>
      <c r="AU159" s="139" t="s">
        <v>85</v>
      </c>
      <c r="AY159" s="16" t="s">
        <v>126</v>
      </c>
      <c r="BE159" s="140">
        <f>IF(N159="základní",J159,0)</f>
        <v>0</v>
      </c>
      <c r="BF159" s="140">
        <f>IF(N159="snížená",J159,0)</f>
        <v>0</v>
      </c>
      <c r="BG159" s="140">
        <f>IF(N159="zákl. přenesená",J159,0)</f>
        <v>0</v>
      </c>
      <c r="BH159" s="140">
        <f>IF(N159="sníž. přenesená",J159,0)</f>
        <v>0</v>
      </c>
      <c r="BI159" s="140">
        <f>IF(N159="nulová",J159,0)</f>
        <v>0</v>
      </c>
      <c r="BJ159" s="16" t="s">
        <v>83</v>
      </c>
      <c r="BK159" s="140">
        <f>ROUND(I159*H159,2)</f>
        <v>0</v>
      </c>
      <c r="BL159" s="16" t="s">
        <v>134</v>
      </c>
      <c r="BM159" s="139" t="s">
        <v>175</v>
      </c>
    </row>
    <row r="160" spans="2:65" s="11" customFormat="1" ht="22.85" customHeight="1">
      <c r="B160" s="115"/>
      <c r="D160" s="116" t="s">
        <v>74</v>
      </c>
      <c r="E160" s="125" t="s">
        <v>176</v>
      </c>
      <c r="F160" s="125" t="s">
        <v>177</v>
      </c>
      <c r="I160" s="118"/>
      <c r="J160" s="126">
        <f>BK160</f>
        <v>0</v>
      </c>
      <c r="L160" s="115"/>
      <c r="M160" s="120"/>
      <c r="P160" s="121">
        <f>P161</f>
        <v>0</v>
      </c>
      <c r="R160" s="121">
        <f>R161</f>
        <v>0</v>
      </c>
      <c r="T160" s="122">
        <f>T161</f>
        <v>0</v>
      </c>
      <c r="AR160" s="116" t="s">
        <v>83</v>
      </c>
      <c r="AT160" s="123" t="s">
        <v>74</v>
      </c>
      <c r="AU160" s="123" t="s">
        <v>83</v>
      </c>
      <c r="AY160" s="116" t="s">
        <v>126</v>
      </c>
      <c r="BK160" s="124">
        <f>BK161</f>
        <v>0</v>
      </c>
    </row>
    <row r="161" spans="2:65" s="1" customFormat="1" ht="21.75" customHeight="1">
      <c r="B161" s="127"/>
      <c r="C161" s="128" t="s">
        <v>150</v>
      </c>
      <c r="D161" s="128" t="s">
        <v>129</v>
      </c>
      <c r="E161" s="129" t="s">
        <v>178</v>
      </c>
      <c r="F161" s="130" t="s">
        <v>179</v>
      </c>
      <c r="G161" s="131" t="s">
        <v>161</v>
      </c>
      <c r="H161" s="132">
        <v>15.919</v>
      </c>
      <c r="I161" s="133"/>
      <c r="J161" s="134">
        <f>ROUND(I161*H161,2)</f>
        <v>0</v>
      </c>
      <c r="K161" s="130" t="s">
        <v>133</v>
      </c>
      <c r="L161" s="31"/>
      <c r="M161" s="135" t="s">
        <v>1</v>
      </c>
      <c r="N161" s="136" t="s">
        <v>40</v>
      </c>
      <c r="P161" s="137">
        <f>O161*H161</f>
        <v>0</v>
      </c>
      <c r="Q161" s="137">
        <v>0</v>
      </c>
      <c r="R161" s="137">
        <f>Q161*H161</f>
        <v>0</v>
      </c>
      <c r="S161" s="137">
        <v>0</v>
      </c>
      <c r="T161" s="138">
        <f>S161*H161</f>
        <v>0</v>
      </c>
      <c r="AR161" s="139" t="s">
        <v>134</v>
      </c>
      <c r="AT161" s="139" t="s">
        <v>129</v>
      </c>
      <c r="AU161" s="139" t="s">
        <v>85</v>
      </c>
      <c r="AY161" s="16" t="s">
        <v>126</v>
      </c>
      <c r="BE161" s="140">
        <f>IF(N161="základní",J161,0)</f>
        <v>0</v>
      </c>
      <c r="BF161" s="140">
        <f>IF(N161="snížená",J161,0)</f>
        <v>0</v>
      </c>
      <c r="BG161" s="140">
        <f>IF(N161="zákl. přenesená",J161,0)</f>
        <v>0</v>
      </c>
      <c r="BH161" s="140">
        <f>IF(N161="sníž. přenesená",J161,0)</f>
        <v>0</v>
      </c>
      <c r="BI161" s="140">
        <f>IF(N161="nulová",J161,0)</f>
        <v>0</v>
      </c>
      <c r="BJ161" s="16" t="s">
        <v>83</v>
      </c>
      <c r="BK161" s="140">
        <f>ROUND(I161*H161,2)</f>
        <v>0</v>
      </c>
      <c r="BL161" s="16" t="s">
        <v>134</v>
      </c>
      <c r="BM161" s="139" t="s">
        <v>180</v>
      </c>
    </row>
    <row r="162" spans="2:65" s="11" customFormat="1" ht="25.95" customHeight="1">
      <c r="B162" s="115"/>
      <c r="D162" s="116" t="s">
        <v>74</v>
      </c>
      <c r="E162" s="117" t="s">
        <v>181</v>
      </c>
      <c r="F162" s="117" t="s">
        <v>182</v>
      </c>
      <c r="I162" s="118"/>
      <c r="J162" s="119">
        <f>BK162</f>
        <v>0</v>
      </c>
      <c r="L162" s="115"/>
      <c r="M162" s="120"/>
      <c r="P162" s="121">
        <f>P163+P284+P332+P344+P346+P357+P368</f>
        <v>0</v>
      </c>
      <c r="R162" s="121">
        <f>R163+R284+R332+R344+R346+R357+R368</f>
        <v>25.086713216000003</v>
      </c>
      <c r="T162" s="122">
        <f>T163+T284+T332+T344+T346+T357+T368</f>
        <v>3.3421105</v>
      </c>
      <c r="AR162" s="116" t="s">
        <v>85</v>
      </c>
      <c r="AT162" s="123" t="s">
        <v>74</v>
      </c>
      <c r="AU162" s="123" t="s">
        <v>75</v>
      </c>
      <c r="AY162" s="116" t="s">
        <v>126</v>
      </c>
      <c r="BK162" s="124">
        <f>BK163+BK284+BK332+BK344+BK346+BK357+BK368</f>
        <v>0</v>
      </c>
    </row>
    <row r="163" spans="2:65" s="11" customFormat="1" ht="22.85" customHeight="1">
      <c r="B163" s="115"/>
      <c r="D163" s="116" t="s">
        <v>74</v>
      </c>
      <c r="E163" s="125" t="s">
        <v>183</v>
      </c>
      <c r="F163" s="125" t="s">
        <v>184</v>
      </c>
      <c r="I163" s="118"/>
      <c r="J163" s="126">
        <f>BK163</f>
        <v>0</v>
      </c>
      <c r="L163" s="115"/>
      <c r="M163" s="120"/>
      <c r="P163" s="121">
        <f>SUM(P164:P283)</f>
        <v>0</v>
      </c>
      <c r="R163" s="121">
        <f>SUM(R164:R283)</f>
        <v>11.468048019999999</v>
      </c>
      <c r="T163" s="122">
        <f>SUM(T164:T283)</f>
        <v>2.9427075</v>
      </c>
      <c r="AR163" s="116" t="s">
        <v>85</v>
      </c>
      <c r="AT163" s="123" t="s">
        <v>74</v>
      </c>
      <c r="AU163" s="123" t="s">
        <v>83</v>
      </c>
      <c r="AY163" s="116" t="s">
        <v>126</v>
      </c>
      <c r="BK163" s="124">
        <f>SUM(BK164:BK283)</f>
        <v>0</v>
      </c>
    </row>
    <row r="164" spans="2:65" s="1" customFormat="1" ht="37.85" customHeight="1">
      <c r="B164" s="127"/>
      <c r="C164" s="128" t="s">
        <v>185</v>
      </c>
      <c r="D164" s="128" t="s">
        <v>129</v>
      </c>
      <c r="E164" s="129" t="s">
        <v>186</v>
      </c>
      <c r="F164" s="130" t="s">
        <v>187</v>
      </c>
      <c r="G164" s="131" t="s">
        <v>132</v>
      </c>
      <c r="H164" s="132">
        <v>746.05499999999995</v>
      </c>
      <c r="I164" s="133"/>
      <c r="J164" s="134">
        <f>ROUND(I164*H164,2)</f>
        <v>0</v>
      </c>
      <c r="K164" s="130" t="s">
        <v>1</v>
      </c>
      <c r="L164" s="31"/>
      <c r="M164" s="135" t="s">
        <v>1</v>
      </c>
      <c r="N164" s="136" t="s">
        <v>40</v>
      </c>
      <c r="P164" s="137">
        <f>O164*H164</f>
        <v>0</v>
      </c>
      <c r="Q164" s="137">
        <v>0</v>
      </c>
      <c r="R164" s="137">
        <f>Q164*H164</f>
        <v>0</v>
      </c>
      <c r="S164" s="137">
        <v>2E-3</v>
      </c>
      <c r="T164" s="138">
        <f>S164*H164</f>
        <v>1.4921099999999998</v>
      </c>
      <c r="AR164" s="139" t="s">
        <v>188</v>
      </c>
      <c r="AT164" s="139" t="s">
        <v>129</v>
      </c>
      <c r="AU164" s="139" t="s">
        <v>85</v>
      </c>
      <c r="AY164" s="16" t="s">
        <v>126</v>
      </c>
      <c r="BE164" s="140">
        <f>IF(N164="základní",J164,0)</f>
        <v>0</v>
      </c>
      <c r="BF164" s="140">
        <f>IF(N164="snížená",J164,0)</f>
        <v>0</v>
      </c>
      <c r="BG164" s="140">
        <f>IF(N164="zákl. přenesená",J164,0)</f>
        <v>0</v>
      </c>
      <c r="BH164" s="140">
        <f>IF(N164="sníž. přenesená",J164,0)</f>
        <v>0</v>
      </c>
      <c r="BI164" s="140">
        <f>IF(N164="nulová",J164,0)</f>
        <v>0</v>
      </c>
      <c r="BJ164" s="16" t="s">
        <v>83</v>
      </c>
      <c r="BK164" s="140">
        <f>ROUND(I164*H164,2)</f>
        <v>0</v>
      </c>
      <c r="BL164" s="16" t="s">
        <v>188</v>
      </c>
      <c r="BM164" s="139" t="s">
        <v>189</v>
      </c>
    </row>
    <row r="165" spans="2:65" s="13" customFormat="1" ht="10.3">
      <c r="B165" s="148"/>
      <c r="D165" s="142" t="s">
        <v>136</v>
      </c>
      <c r="E165" s="149" t="s">
        <v>1</v>
      </c>
      <c r="F165" s="150" t="s">
        <v>190</v>
      </c>
      <c r="H165" s="151">
        <v>746.05499999999995</v>
      </c>
      <c r="I165" s="152"/>
      <c r="L165" s="148"/>
      <c r="M165" s="153"/>
      <c r="T165" s="154"/>
      <c r="AT165" s="149" t="s">
        <v>136</v>
      </c>
      <c r="AU165" s="149" t="s">
        <v>85</v>
      </c>
      <c r="AV165" s="13" t="s">
        <v>85</v>
      </c>
      <c r="AW165" s="13" t="s">
        <v>32</v>
      </c>
      <c r="AX165" s="13" t="s">
        <v>83</v>
      </c>
      <c r="AY165" s="149" t="s">
        <v>126</v>
      </c>
    </row>
    <row r="166" spans="2:65" s="1" customFormat="1" ht="24.15" customHeight="1">
      <c r="B166" s="127"/>
      <c r="C166" s="128" t="s">
        <v>191</v>
      </c>
      <c r="D166" s="128" t="s">
        <v>129</v>
      </c>
      <c r="E166" s="129" t="s">
        <v>192</v>
      </c>
      <c r="F166" s="130" t="s">
        <v>193</v>
      </c>
      <c r="G166" s="131" t="s">
        <v>132</v>
      </c>
      <c r="H166" s="132">
        <v>901.85</v>
      </c>
      <c r="I166" s="133"/>
      <c r="J166" s="134">
        <f>ROUND(I166*H166,2)</f>
        <v>0</v>
      </c>
      <c r="K166" s="130" t="s">
        <v>133</v>
      </c>
      <c r="L166" s="31"/>
      <c r="M166" s="135" t="s">
        <v>1</v>
      </c>
      <c r="N166" s="136" t="s">
        <v>40</v>
      </c>
      <c r="P166" s="137">
        <f>O166*H166</f>
        <v>0</v>
      </c>
      <c r="Q166" s="137">
        <v>0</v>
      </c>
      <c r="R166" s="137">
        <f>Q166*H166</f>
        <v>0</v>
      </c>
      <c r="S166" s="137">
        <v>0</v>
      </c>
      <c r="T166" s="138">
        <f>S166*H166</f>
        <v>0</v>
      </c>
      <c r="AR166" s="139" t="s">
        <v>188</v>
      </c>
      <c r="AT166" s="139" t="s">
        <v>129</v>
      </c>
      <c r="AU166" s="139" t="s">
        <v>85</v>
      </c>
      <c r="AY166" s="16" t="s">
        <v>126</v>
      </c>
      <c r="BE166" s="140">
        <f>IF(N166="základní",J166,0)</f>
        <v>0</v>
      </c>
      <c r="BF166" s="140">
        <f>IF(N166="snížená",J166,0)</f>
        <v>0</v>
      </c>
      <c r="BG166" s="140">
        <f>IF(N166="zákl. přenesená",J166,0)</f>
        <v>0</v>
      </c>
      <c r="BH166" s="140">
        <f>IF(N166="sníž. přenesená",J166,0)</f>
        <v>0</v>
      </c>
      <c r="BI166" s="140">
        <f>IF(N166="nulová",J166,0)</f>
        <v>0</v>
      </c>
      <c r="BJ166" s="16" t="s">
        <v>83</v>
      </c>
      <c r="BK166" s="140">
        <f>ROUND(I166*H166,2)</f>
        <v>0</v>
      </c>
      <c r="BL166" s="16" t="s">
        <v>188</v>
      </c>
      <c r="BM166" s="139" t="s">
        <v>194</v>
      </c>
    </row>
    <row r="167" spans="2:65" s="12" customFormat="1" ht="10.3">
      <c r="B167" s="141"/>
      <c r="D167" s="142" t="s">
        <v>136</v>
      </c>
      <c r="E167" s="143" t="s">
        <v>1</v>
      </c>
      <c r="F167" s="144" t="s">
        <v>195</v>
      </c>
      <c r="H167" s="143" t="s">
        <v>1</v>
      </c>
      <c r="I167" s="145"/>
      <c r="L167" s="141"/>
      <c r="M167" s="146"/>
      <c r="T167" s="147"/>
      <c r="AT167" s="143" t="s">
        <v>136</v>
      </c>
      <c r="AU167" s="143" t="s">
        <v>85</v>
      </c>
      <c r="AV167" s="12" t="s">
        <v>83</v>
      </c>
      <c r="AW167" s="12" t="s">
        <v>32</v>
      </c>
      <c r="AX167" s="12" t="s">
        <v>75</v>
      </c>
      <c r="AY167" s="143" t="s">
        <v>126</v>
      </c>
    </row>
    <row r="168" spans="2:65" s="13" customFormat="1" ht="10.3">
      <c r="B168" s="148"/>
      <c r="D168" s="142" t="s">
        <v>136</v>
      </c>
      <c r="E168" s="149" t="s">
        <v>1</v>
      </c>
      <c r="F168" s="150" t="s">
        <v>196</v>
      </c>
      <c r="H168" s="151">
        <v>819.5</v>
      </c>
      <c r="I168" s="152"/>
      <c r="L168" s="148"/>
      <c r="M168" s="153"/>
      <c r="T168" s="154"/>
      <c r="AT168" s="149" t="s">
        <v>136</v>
      </c>
      <c r="AU168" s="149" t="s">
        <v>85</v>
      </c>
      <c r="AV168" s="13" t="s">
        <v>85</v>
      </c>
      <c r="AW168" s="13" t="s">
        <v>32</v>
      </c>
      <c r="AX168" s="13" t="s">
        <v>75</v>
      </c>
      <c r="AY168" s="149" t="s">
        <v>126</v>
      </c>
    </row>
    <row r="169" spans="2:65" s="12" customFormat="1" ht="10.3">
      <c r="B169" s="141"/>
      <c r="D169" s="142" t="s">
        <v>136</v>
      </c>
      <c r="E169" s="143" t="s">
        <v>1</v>
      </c>
      <c r="F169" s="144" t="s">
        <v>197</v>
      </c>
      <c r="H169" s="143" t="s">
        <v>1</v>
      </c>
      <c r="I169" s="145"/>
      <c r="L169" s="141"/>
      <c r="M169" s="146"/>
      <c r="T169" s="147"/>
      <c r="AT169" s="143" t="s">
        <v>136</v>
      </c>
      <c r="AU169" s="143" t="s">
        <v>85</v>
      </c>
      <c r="AV169" s="12" t="s">
        <v>83</v>
      </c>
      <c r="AW169" s="12" t="s">
        <v>32</v>
      </c>
      <c r="AX169" s="12" t="s">
        <v>75</v>
      </c>
      <c r="AY169" s="143" t="s">
        <v>126</v>
      </c>
    </row>
    <row r="170" spans="2:65" s="13" customFormat="1" ht="10.3">
      <c r="B170" s="148"/>
      <c r="D170" s="142" t="s">
        <v>136</v>
      </c>
      <c r="E170" s="149" t="s">
        <v>1</v>
      </c>
      <c r="F170" s="150" t="s">
        <v>198</v>
      </c>
      <c r="H170" s="151">
        <v>76.8</v>
      </c>
      <c r="I170" s="152"/>
      <c r="L170" s="148"/>
      <c r="M170" s="153"/>
      <c r="T170" s="154"/>
      <c r="AT170" s="149" t="s">
        <v>136</v>
      </c>
      <c r="AU170" s="149" t="s">
        <v>85</v>
      </c>
      <c r="AV170" s="13" t="s">
        <v>85</v>
      </c>
      <c r="AW170" s="13" t="s">
        <v>32</v>
      </c>
      <c r="AX170" s="13" t="s">
        <v>75</v>
      </c>
      <c r="AY170" s="149" t="s">
        <v>126</v>
      </c>
    </row>
    <row r="171" spans="2:65" s="12" customFormat="1" ht="10.3">
      <c r="B171" s="141"/>
      <c r="D171" s="142" t="s">
        <v>136</v>
      </c>
      <c r="E171" s="143" t="s">
        <v>1</v>
      </c>
      <c r="F171" s="144" t="s">
        <v>199</v>
      </c>
      <c r="H171" s="143" t="s">
        <v>1</v>
      </c>
      <c r="I171" s="145"/>
      <c r="L171" s="141"/>
      <c r="M171" s="146"/>
      <c r="T171" s="147"/>
      <c r="AT171" s="143" t="s">
        <v>136</v>
      </c>
      <c r="AU171" s="143" t="s">
        <v>85</v>
      </c>
      <c r="AV171" s="12" t="s">
        <v>83</v>
      </c>
      <c r="AW171" s="12" t="s">
        <v>32</v>
      </c>
      <c r="AX171" s="12" t="s">
        <v>75</v>
      </c>
      <c r="AY171" s="143" t="s">
        <v>126</v>
      </c>
    </row>
    <row r="172" spans="2:65" s="13" customFormat="1" ht="10.3">
      <c r="B172" s="148"/>
      <c r="D172" s="142" t="s">
        <v>136</v>
      </c>
      <c r="E172" s="149" t="s">
        <v>1</v>
      </c>
      <c r="F172" s="150" t="s">
        <v>200</v>
      </c>
      <c r="H172" s="151">
        <v>4.4000000000000004</v>
      </c>
      <c r="I172" s="152"/>
      <c r="L172" s="148"/>
      <c r="M172" s="153"/>
      <c r="T172" s="154"/>
      <c r="AT172" s="149" t="s">
        <v>136</v>
      </c>
      <c r="AU172" s="149" t="s">
        <v>85</v>
      </c>
      <c r="AV172" s="13" t="s">
        <v>85</v>
      </c>
      <c r="AW172" s="13" t="s">
        <v>32</v>
      </c>
      <c r="AX172" s="13" t="s">
        <v>75</v>
      </c>
      <c r="AY172" s="149" t="s">
        <v>126</v>
      </c>
    </row>
    <row r="173" spans="2:65" s="12" customFormat="1" ht="10.3">
      <c r="B173" s="141"/>
      <c r="D173" s="142" t="s">
        <v>136</v>
      </c>
      <c r="E173" s="143" t="s">
        <v>1</v>
      </c>
      <c r="F173" s="144" t="s">
        <v>201</v>
      </c>
      <c r="H173" s="143" t="s">
        <v>1</v>
      </c>
      <c r="I173" s="145"/>
      <c r="L173" s="141"/>
      <c r="M173" s="146"/>
      <c r="T173" s="147"/>
      <c r="AT173" s="143" t="s">
        <v>136</v>
      </c>
      <c r="AU173" s="143" t="s">
        <v>85</v>
      </c>
      <c r="AV173" s="12" t="s">
        <v>83</v>
      </c>
      <c r="AW173" s="12" t="s">
        <v>32</v>
      </c>
      <c r="AX173" s="12" t="s">
        <v>75</v>
      </c>
      <c r="AY173" s="143" t="s">
        <v>126</v>
      </c>
    </row>
    <row r="174" spans="2:65" s="13" customFormat="1" ht="10.3">
      <c r="B174" s="148"/>
      <c r="D174" s="142" t="s">
        <v>136</v>
      </c>
      <c r="E174" s="149" t="s">
        <v>1</v>
      </c>
      <c r="F174" s="150" t="s">
        <v>202</v>
      </c>
      <c r="H174" s="151">
        <v>1.1499999999999999</v>
      </c>
      <c r="I174" s="152"/>
      <c r="L174" s="148"/>
      <c r="M174" s="153"/>
      <c r="T174" s="154"/>
      <c r="AT174" s="149" t="s">
        <v>136</v>
      </c>
      <c r="AU174" s="149" t="s">
        <v>85</v>
      </c>
      <c r="AV174" s="13" t="s">
        <v>85</v>
      </c>
      <c r="AW174" s="13" t="s">
        <v>32</v>
      </c>
      <c r="AX174" s="13" t="s">
        <v>75</v>
      </c>
      <c r="AY174" s="149" t="s">
        <v>126</v>
      </c>
    </row>
    <row r="175" spans="2:65" s="14" customFormat="1" ht="10.3">
      <c r="B175" s="155"/>
      <c r="D175" s="142" t="s">
        <v>136</v>
      </c>
      <c r="E175" s="156" t="s">
        <v>1</v>
      </c>
      <c r="F175" s="157" t="s">
        <v>140</v>
      </c>
      <c r="H175" s="158">
        <v>901.85</v>
      </c>
      <c r="I175" s="159"/>
      <c r="L175" s="155"/>
      <c r="M175" s="160"/>
      <c r="T175" s="161"/>
      <c r="AT175" s="156" t="s">
        <v>136</v>
      </c>
      <c r="AU175" s="156" t="s">
        <v>85</v>
      </c>
      <c r="AV175" s="14" t="s">
        <v>134</v>
      </c>
      <c r="AW175" s="14" t="s">
        <v>32</v>
      </c>
      <c r="AX175" s="14" t="s">
        <v>83</v>
      </c>
      <c r="AY175" s="156" t="s">
        <v>126</v>
      </c>
    </row>
    <row r="176" spans="2:65" s="1" customFormat="1" ht="16.5" customHeight="1">
      <c r="B176" s="127"/>
      <c r="C176" s="162" t="s">
        <v>8</v>
      </c>
      <c r="D176" s="162" t="s">
        <v>203</v>
      </c>
      <c r="E176" s="163" t="s">
        <v>204</v>
      </c>
      <c r="F176" s="164" t="s">
        <v>205</v>
      </c>
      <c r="G176" s="165" t="s">
        <v>161</v>
      </c>
      <c r="H176" s="166">
        <v>0.28899999999999998</v>
      </c>
      <c r="I176" s="167"/>
      <c r="J176" s="168">
        <f>ROUND(I176*H176,2)</f>
        <v>0</v>
      </c>
      <c r="K176" s="164" t="s">
        <v>133</v>
      </c>
      <c r="L176" s="169"/>
      <c r="M176" s="170" t="s">
        <v>1</v>
      </c>
      <c r="N176" s="171" t="s">
        <v>40</v>
      </c>
      <c r="P176" s="137">
        <f>O176*H176</f>
        <v>0</v>
      </c>
      <c r="Q176" s="137">
        <v>1</v>
      </c>
      <c r="R176" s="137">
        <f>Q176*H176</f>
        <v>0.28899999999999998</v>
      </c>
      <c r="S176" s="137">
        <v>0</v>
      </c>
      <c r="T176" s="138">
        <f>S176*H176</f>
        <v>0</v>
      </c>
      <c r="AR176" s="139" t="s">
        <v>206</v>
      </c>
      <c r="AT176" s="139" t="s">
        <v>203</v>
      </c>
      <c r="AU176" s="139" t="s">
        <v>85</v>
      </c>
      <c r="AY176" s="16" t="s">
        <v>126</v>
      </c>
      <c r="BE176" s="140">
        <f>IF(N176="základní",J176,0)</f>
        <v>0</v>
      </c>
      <c r="BF176" s="140">
        <f>IF(N176="snížená",J176,0)</f>
        <v>0</v>
      </c>
      <c r="BG176" s="140">
        <f>IF(N176="zákl. přenesená",J176,0)</f>
        <v>0</v>
      </c>
      <c r="BH176" s="140">
        <f>IF(N176="sníž. přenesená",J176,0)</f>
        <v>0</v>
      </c>
      <c r="BI176" s="140">
        <f>IF(N176="nulová",J176,0)</f>
        <v>0</v>
      </c>
      <c r="BJ176" s="16" t="s">
        <v>83</v>
      </c>
      <c r="BK176" s="140">
        <f>ROUND(I176*H176,2)</f>
        <v>0</v>
      </c>
      <c r="BL176" s="16" t="s">
        <v>188</v>
      </c>
      <c r="BM176" s="139" t="s">
        <v>207</v>
      </c>
    </row>
    <row r="177" spans="2:65" s="13" customFormat="1" ht="10.3">
      <c r="B177" s="148"/>
      <c r="D177" s="142" t="s">
        <v>136</v>
      </c>
      <c r="F177" s="150" t="s">
        <v>208</v>
      </c>
      <c r="H177" s="151">
        <v>0.28899999999999998</v>
      </c>
      <c r="I177" s="152"/>
      <c r="L177" s="148"/>
      <c r="M177" s="153"/>
      <c r="T177" s="154"/>
      <c r="AT177" s="149" t="s">
        <v>136</v>
      </c>
      <c r="AU177" s="149" t="s">
        <v>85</v>
      </c>
      <c r="AV177" s="13" t="s">
        <v>85</v>
      </c>
      <c r="AW177" s="13" t="s">
        <v>3</v>
      </c>
      <c r="AX177" s="13" t="s">
        <v>83</v>
      </c>
      <c r="AY177" s="149" t="s">
        <v>126</v>
      </c>
    </row>
    <row r="178" spans="2:65" s="1" customFormat="1" ht="33" customHeight="1">
      <c r="B178" s="127"/>
      <c r="C178" s="128" t="s">
        <v>209</v>
      </c>
      <c r="D178" s="128" t="s">
        <v>129</v>
      </c>
      <c r="E178" s="129" t="s">
        <v>210</v>
      </c>
      <c r="F178" s="130" t="s">
        <v>211</v>
      </c>
      <c r="G178" s="131" t="s">
        <v>132</v>
      </c>
      <c r="H178" s="132">
        <v>87.915000000000006</v>
      </c>
      <c r="I178" s="133"/>
      <c r="J178" s="134">
        <f>ROUND(I178*H178,2)</f>
        <v>0</v>
      </c>
      <c r="K178" s="130" t="s">
        <v>1</v>
      </c>
      <c r="L178" s="31"/>
      <c r="M178" s="135" t="s">
        <v>1</v>
      </c>
      <c r="N178" s="136" t="s">
        <v>40</v>
      </c>
      <c r="P178" s="137">
        <f>O178*H178</f>
        <v>0</v>
      </c>
      <c r="Q178" s="137">
        <v>0</v>
      </c>
      <c r="R178" s="137">
        <f>Q178*H178</f>
        <v>0</v>
      </c>
      <c r="S178" s="137">
        <v>1.6500000000000001E-2</v>
      </c>
      <c r="T178" s="138">
        <f>S178*H178</f>
        <v>1.4505975000000002</v>
      </c>
      <c r="AR178" s="139" t="s">
        <v>188</v>
      </c>
      <c r="AT178" s="139" t="s">
        <v>129</v>
      </c>
      <c r="AU178" s="139" t="s">
        <v>85</v>
      </c>
      <c r="AY178" s="16" t="s">
        <v>126</v>
      </c>
      <c r="BE178" s="140">
        <f>IF(N178="základní",J178,0)</f>
        <v>0</v>
      </c>
      <c r="BF178" s="140">
        <f>IF(N178="snížená",J178,0)</f>
        <v>0</v>
      </c>
      <c r="BG178" s="140">
        <f>IF(N178="zákl. přenesená",J178,0)</f>
        <v>0</v>
      </c>
      <c r="BH178" s="140">
        <f>IF(N178="sníž. přenesená",J178,0)</f>
        <v>0</v>
      </c>
      <c r="BI178" s="140">
        <f>IF(N178="nulová",J178,0)</f>
        <v>0</v>
      </c>
      <c r="BJ178" s="16" t="s">
        <v>83</v>
      </c>
      <c r="BK178" s="140">
        <f>ROUND(I178*H178,2)</f>
        <v>0</v>
      </c>
      <c r="BL178" s="16" t="s">
        <v>188</v>
      </c>
      <c r="BM178" s="139" t="s">
        <v>212</v>
      </c>
    </row>
    <row r="179" spans="2:65" s="12" customFormat="1" ht="10.3">
      <c r="B179" s="141"/>
      <c r="D179" s="142" t="s">
        <v>136</v>
      </c>
      <c r="E179" s="143" t="s">
        <v>1</v>
      </c>
      <c r="F179" s="144" t="s">
        <v>213</v>
      </c>
      <c r="H179" s="143" t="s">
        <v>1</v>
      </c>
      <c r="I179" s="145"/>
      <c r="L179" s="141"/>
      <c r="M179" s="146"/>
      <c r="T179" s="147"/>
      <c r="AT179" s="143" t="s">
        <v>136</v>
      </c>
      <c r="AU179" s="143" t="s">
        <v>85</v>
      </c>
      <c r="AV179" s="12" t="s">
        <v>83</v>
      </c>
      <c r="AW179" s="12" t="s">
        <v>32</v>
      </c>
      <c r="AX179" s="12" t="s">
        <v>75</v>
      </c>
      <c r="AY179" s="143" t="s">
        <v>126</v>
      </c>
    </row>
    <row r="180" spans="2:65" s="13" customFormat="1" ht="10.3">
      <c r="B180" s="148"/>
      <c r="D180" s="142" t="s">
        <v>136</v>
      </c>
      <c r="E180" s="149" t="s">
        <v>1</v>
      </c>
      <c r="F180" s="150" t="s">
        <v>214</v>
      </c>
      <c r="H180" s="151">
        <v>69.650000000000006</v>
      </c>
      <c r="I180" s="152"/>
      <c r="L180" s="148"/>
      <c r="M180" s="153"/>
      <c r="T180" s="154"/>
      <c r="AT180" s="149" t="s">
        <v>136</v>
      </c>
      <c r="AU180" s="149" t="s">
        <v>85</v>
      </c>
      <c r="AV180" s="13" t="s">
        <v>85</v>
      </c>
      <c r="AW180" s="13" t="s">
        <v>32</v>
      </c>
      <c r="AX180" s="13" t="s">
        <v>75</v>
      </c>
      <c r="AY180" s="149" t="s">
        <v>126</v>
      </c>
    </row>
    <row r="181" spans="2:65" s="13" customFormat="1" ht="10.3">
      <c r="B181" s="148"/>
      <c r="D181" s="142" t="s">
        <v>136</v>
      </c>
      <c r="E181" s="149" t="s">
        <v>1</v>
      </c>
      <c r="F181" s="150" t="s">
        <v>215</v>
      </c>
      <c r="H181" s="151">
        <v>18.265000000000001</v>
      </c>
      <c r="I181" s="152"/>
      <c r="L181" s="148"/>
      <c r="M181" s="153"/>
      <c r="T181" s="154"/>
      <c r="AT181" s="149" t="s">
        <v>136</v>
      </c>
      <c r="AU181" s="149" t="s">
        <v>85</v>
      </c>
      <c r="AV181" s="13" t="s">
        <v>85</v>
      </c>
      <c r="AW181" s="13" t="s">
        <v>32</v>
      </c>
      <c r="AX181" s="13" t="s">
        <v>75</v>
      </c>
      <c r="AY181" s="149" t="s">
        <v>126</v>
      </c>
    </row>
    <row r="182" spans="2:65" s="14" customFormat="1" ht="10.3">
      <c r="B182" s="155"/>
      <c r="D182" s="142" t="s">
        <v>136</v>
      </c>
      <c r="E182" s="156" t="s">
        <v>1</v>
      </c>
      <c r="F182" s="157" t="s">
        <v>140</v>
      </c>
      <c r="H182" s="158">
        <v>87.915000000000006</v>
      </c>
      <c r="I182" s="159"/>
      <c r="L182" s="155"/>
      <c r="M182" s="160"/>
      <c r="T182" s="161"/>
      <c r="AT182" s="156" t="s">
        <v>136</v>
      </c>
      <c r="AU182" s="156" t="s">
        <v>85</v>
      </c>
      <c r="AV182" s="14" t="s">
        <v>134</v>
      </c>
      <c r="AW182" s="14" t="s">
        <v>32</v>
      </c>
      <c r="AX182" s="14" t="s">
        <v>83</v>
      </c>
      <c r="AY182" s="156" t="s">
        <v>126</v>
      </c>
    </row>
    <row r="183" spans="2:65" s="1" customFormat="1" ht="24.15" customHeight="1">
      <c r="B183" s="127"/>
      <c r="C183" s="128" t="s">
        <v>216</v>
      </c>
      <c r="D183" s="128" t="s">
        <v>129</v>
      </c>
      <c r="E183" s="129" t="s">
        <v>217</v>
      </c>
      <c r="F183" s="130" t="s">
        <v>218</v>
      </c>
      <c r="G183" s="131" t="s">
        <v>132</v>
      </c>
      <c r="H183" s="132">
        <v>819.5</v>
      </c>
      <c r="I183" s="133"/>
      <c r="J183" s="134">
        <f>ROUND(I183*H183,2)</f>
        <v>0</v>
      </c>
      <c r="K183" s="130" t="s">
        <v>133</v>
      </c>
      <c r="L183" s="31"/>
      <c r="M183" s="135" t="s">
        <v>1</v>
      </c>
      <c r="N183" s="136" t="s">
        <v>40</v>
      </c>
      <c r="P183" s="137">
        <f>O183*H183</f>
        <v>0</v>
      </c>
      <c r="Q183" s="137">
        <v>8.8000000000000003E-4</v>
      </c>
      <c r="R183" s="137">
        <f>Q183*H183</f>
        <v>0.72116000000000002</v>
      </c>
      <c r="S183" s="137">
        <v>0</v>
      </c>
      <c r="T183" s="138">
        <f>S183*H183</f>
        <v>0</v>
      </c>
      <c r="AR183" s="139" t="s">
        <v>188</v>
      </c>
      <c r="AT183" s="139" t="s">
        <v>129</v>
      </c>
      <c r="AU183" s="139" t="s">
        <v>85</v>
      </c>
      <c r="AY183" s="16" t="s">
        <v>126</v>
      </c>
      <c r="BE183" s="140">
        <f>IF(N183="základní",J183,0)</f>
        <v>0</v>
      </c>
      <c r="BF183" s="140">
        <f>IF(N183="snížená",J183,0)</f>
        <v>0</v>
      </c>
      <c r="BG183" s="140">
        <f>IF(N183="zákl. přenesená",J183,0)</f>
        <v>0</v>
      </c>
      <c r="BH183" s="140">
        <f>IF(N183="sníž. přenesená",J183,0)</f>
        <v>0</v>
      </c>
      <c r="BI183" s="140">
        <f>IF(N183="nulová",J183,0)</f>
        <v>0</v>
      </c>
      <c r="BJ183" s="16" t="s">
        <v>83</v>
      </c>
      <c r="BK183" s="140">
        <f>ROUND(I183*H183,2)</f>
        <v>0</v>
      </c>
      <c r="BL183" s="16" t="s">
        <v>188</v>
      </c>
      <c r="BM183" s="139" t="s">
        <v>219</v>
      </c>
    </row>
    <row r="184" spans="2:65" s="12" customFormat="1" ht="10.3">
      <c r="B184" s="141"/>
      <c r="D184" s="142" t="s">
        <v>136</v>
      </c>
      <c r="E184" s="143" t="s">
        <v>1</v>
      </c>
      <c r="F184" s="144" t="s">
        <v>195</v>
      </c>
      <c r="H184" s="143" t="s">
        <v>1</v>
      </c>
      <c r="I184" s="145"/>
      <c r="L184" s="141"/>
      <c r="M184" s="146"/>
      <c r="T184" s="147"/>
      <c r="AT184" s="143" t="s">
        <v>136</v>
      </c>
      <c r="AU184" s="143" t="s">
        <v>85</v>
      </c>
      <c r="AV184" s="12" t="s">
        <v>83</v>
      </c>
      <c r="AW184" s="12" t="s">
        <v>32</v>
      </c>
      <c r="AX184" s="12" t="s">
        <v>75</v>
      </c>
      <c r="AY184" s="143" t="s">
        <v>126</v>
      </c>
    </row>
    <row r="185" spans="2:65" s="13" customFormat="1" ht="10.3">
      <c r="B185" s="148"/>
      <c r="D185" s="142" t="s">
        <v>136</v>
      </c>
      <c r="E185" s="149" t="s">
        <v>1</v>
      </c>
      <c r="F185" s="150" t="s">
        <v>196</v>
      </c>
      <c r="H185" s="151">
        <v>819.5</v>
      </c>
      <c r="I185" s="152"/>
      <c r="L185" s="148"/>
      <c r="M185" s="153"/>
      <c r="T185" s="154"/>
      <c r="AT185" s="149" t="s">
        <v>136</v>
      </c>
      <c r="AU185" s="149" t="s">
        <v>85</v>
      </c>
      <c r="AV185" s="13" t="s">
        <v>85</v>
      </c>
      <c r="AW185" s="13" t="s">
        <v>32</v>
      </c>
      <c r="AX185" s="13" t="s">
        <v>83</v>
      </c>
      <c r="AY185" s="149" t="s">
        <v>126</v>
      </c>
    </row>
    <row r="186" spans="2:65" s="1" customFormat="1" ht="49.1" customHeight="1">
      <c r="B186" s="127"/>
      <c r="C186" s="162" t="s">
        <v>220</v>
      </c>
      <c r="D186" s="162" t="s">
        <v>203</v>
      </c>
      <c r="E186" s="163" t="s">
        <v>221</v>
      </c>
      <c r="F186" s="164" t="s">
        <v>222</v>
      </c>
      <c r="G186" s="165" t="s">
        <v>132</v>
      </c>
      <c r="H186" s="166">
        <v>955.12699999999995</v>
      </c>
      <c r="I186" s="167"/>
      <c r="J186" s="168">
        <f>ROUND(I186*H186,2)</f>
        <v>0</v>
      </c>
      <c r="K186" s="164" t="s">
        <v>133</v>
      </c>
      <c r="L186" s="169"/>
      <c r="M186" s="170" t="s">
        <v>1</v>
      </c>
      <c r="N186" s="171" t="s">
        <v>40</v>
      </c>
      <c r="P186" s="137">
        <f>O186*H186</f>
        <v>0</v>
      </c>
      <c r="Q186" s="137">
        <v>5.4000000000000003E-3</v>
      </c>
      <c r="R186" s="137">
        <f>Q186*H186</f>
        <v>5.1576858000000003</v>
      </c>
      <c r="S186" s="137">
        <v>0</v>
      </c>
      <c r="T186" s="138">
        <f>S186*H186</f>
        <v>0</v>
      </c>
      <c r="AR186" s="139" t="s">
        <v>206</v>
      </c>
      <c r="AT186" s="139" t="s">
        <v>203</v>
      </c>
      <c r="AU186" s="139" t="s">
        <v>85</v>
      </c>
      <c r="AY186" s="16" t="s">
        <v>126</v>
      </c>
      <c r="BE186" s="140">
        <f>IF(N186="základní",J186,0)</f>
        <v>0</v>
      </c>
      <c r="BF186" s="140">
        <f>IF(N186="snížená",J186,0)</f>
        <v>0</v>
      </c>
      <c r="BG186" s="140">
        <f>IF(N186="zákl. přenesená",J186,0)</f>
        <v>0</v>
      </c>
      <c r="BH186" s="140">
        <f>IF(N186="sníž. přenesená",J186,0)</f>
        <v>0</v>
      </c>
      <c r="BI186" s="140">
        <f>IF(N186="nulová",J186,0)</f>
        <v>0</v>
      </c>
      <c r="BJ186" s="16" t="s">
        <v>83</v>
      </c>
      <c r="BK186" s="140">
        <f>ROUND(I186*H186,2)</f>
        <v>0</v>
      </c>
      <c r="BL186" s="16" t="s">
        <v>188</v>
      </c>
      <c r="BM186" s="139" t="s">
        <v>223</v>
      </c>
    </row>
    <row r="187" spans="2:65" s="13" customFormat="1" ht="10.3">
      <c r="B187" s="148"/>
      <c r="D187" s="142" t="s">
        <v>136</v>
      </c>
      <c r="F187" s="150" t="s">
        <v>224</v>
      </c>
      <c r="H187" s="151">
        <v>955.12699999999995</v>
      </c>
      <c r="I187" s="152"/>
      <c r="L187" s="148"/>
      <c r="M187" s="153"/>
      <c r="T187" s="154"/>
      <c r="AT187" s="149" t="s">
        <v>136</v>
      </c>
      <c r="AU187" s="149" t="s">
        <v>85</v>
      </c>
      <c r="AV187" s="13" t="s">
        <v>85</v>
      </c>
      <c r="AW187" s="13" t="s">
        <v>3</v>
      </c>
      <c r="AX187" s="13" t="s">
        <v>83</v>
      </c>
      <c r="AY187" s="149" t="s">
        <v>126</v>
      </c>
    </row>
    <row r="188" spans="2:65" s="1" customFormat="1" ht="33" customHeight="1">
      <c r="B188" s="127"/>
      <c r="C188" s="128" t="s">
        <v>188</v>
      </c>
      <c r="D188" s="128" t="s">
        <v>129</v>
      </c>
      <c r="E188" s="129" t="s">
        <v>225</v>
      </c>
      <c r="F188" s="130" t="s">
        <v>226</v>
      </c>
      <c r="G188" s="131" t="s">
        <v>132</v>
      </c>
      <c r="H188" s="132">
        <v>879.86400000000003</v>
      </c>
      <c r="I188" s="133"/>
      <c r="J188" s="134">
        <f>ROUND(I188*H188,2)</f>
        <v>0</v>
      </c>
      <c r="K188" s="130" t="s">
        <v>1</v>
      </c>
      <c r="L188" s="31"/>
      <c r="M188" s="135" t="s">
        <v>1</v>
      </c>
      <c r="N188" s="136" t="s">
        <v>40</v>
      </c>
      <c r="P188" s="137">
        <f>O188*H188</f>
        <v>0</v>
      </c>
      <c r="Q188" s="137">
        <v>1.0000000000000001E-5</v>
      </c>
      <c r="R188" s="137">
        <f>Q188*H188</f>
        <v>8.7986400000000017E-3</v>
      </c>
      <c r="S188" s="137">
        <v>0</v>
      </c>
      <c r="T188" s="138">
        <f>S188*H188</f>
        <v>0</v>
      </c>
      <c r="AR188" s="139" t="s">
        <v>188</v>
      </c>
      <c r="AT188" s="139" t="s">
        <v>129</v>
      </c>
      <c r="AU188" s="139" t="s">
        <v>85</v>
      </c>
      <c r="AY188" s="16" t="s">
        <v>126</v>
      </c>
      <c r="BE188" s="140">
        <f>IF(N188="základní",J188,0)</f>
        <v>0</v>
      </c>
      <c r="BF188" s="140">
        <f>IF(N188="snížená",J188,0)</f>
        <v>0</v>
      </c>
      <c r="BG188" s="140">
        <f>IF(N188="zákl. přenesená",J188,0)</f>
        <v>0</v>
      </c>
      <c r="BH188" s="140">
        <f>IF(N188="sníž. přenesená",J188,0)</f>
        <v>0</v>
      </c>
      <c r="BI188" s="140">
        <f>IF(N188="nulová",J188,0)</f>
        <v>0</v>
      </c>
      <c r="BJ188" s="16" t="s">
        <v>83</v>
      </c>
      <c r="BK188" s="140">
        <f>ROUND(I188*H188,2)</f>
        <v>0</v>
      </c>
      <c r="BL188" s="16" t="s">
        <v>188</v>
      </c>
      <c r="BM188" s="139" t="s">
        <v>227</v>
      </c>
    </row>
    <row r="189" spans="2:65" s="12" customFormat="1" ht="10.3">
      <c r="B189" s="141"/>
      <c r="D189" s="142" t="s">
        <v>136</v>
      </c>
      <c r="E189" s="143" t="s">
        <v>1</v>
      </c>
      <c r="F189" s="144" t="s">
        <v>228</v>
      </c>
      <c r="H189" s="143" t="s">
        <v>1</v>
      </c>
      <c r="I189" s="145"/>
      <c r="L189" s="141"/>
      <c r="M189" s="146"/>
      <c r="T189" s="147"/>
      <c r="AT189" s="143" t="s">
        <v>136</v>
      </c>
      <c r="AU189" s="143" t="s">
        <v>85</v>
      </c>
      <c r="AV189" s="12" t="s">
        <v>83</v>
      </c>
      <c r="AW189" s="12" t="s">
        <v>32</v>
      </c>
      <c r="AX189" s="12" t="s">
        <v>75</v>
      </c>
      <c r="AY189" s="143" t="s">
        <v>126</v>
      </c>
    </row>
    <row r="190" spans="2:65" s="12" customFormat="1" ht="10.3">
      <c r="B190" s="141"/>
      <c r="D190" s="142" t="s">
        <v>136</v>
      </c>
      <c r="E190" s="143" t="s">
        <v>1</v>
      </c>
      <c r="F190" s="144" t="s">
        <v>229</v>
      </c>
      <c r="H190" s="143" t="s">
        <v>1</v>
      </c>
      <c r="I190" s="145"/>
      <c r="L190" s="141"/>
      <c r="M190" s="146"/>
      <c r="T190" s="147"/>
      <c r="AT190" s="143" t="s">
        <v>136</v>
      </c>
      <c r="AU190" s="143" t="s">
        <v>85</v>
      </c>
      <c r="AV190" s="12" t="s">
        <v>83</v>
      </c>
      <c r="AW190" s="12" t="s">
        <v>32</v>
      </c>
      <c r="AX190" s="12" t="s">
        <v>75</v>
      </c>
      <c r="AY190" s="143" t="s">
        <v>126</v>
      </c>
    </row>
    <row r="191" spans="2:65" s="13" customFormat="1" ht="10.3">
      <c r="B191" s="148"/>
      <c r="D191" s="142" t="s">
        <v>136</v>
      </c>
      <c r="E191" s="149" t="s">
        <v>1</v>
      </c>
      <c r="F191" s="150" t="s">
        <v>230</v>
      </c>
      <c r="H191" s="151">
        <v>839.45399999999995</v>
      </c>
      <c r="I191" s="152"/>
      <c r="L191" s="148"/>
      <c r="M191" s="153"/>
      <c r="T191" s="154"/>
      <c r="AT191" s="149" t="s">
        <v>136</v>
      </c>
      <c r="AU191" s="149" t="s">
        <v>85</v>
      </c>
      <c r="AV191" s="13" t="s">
        <v>85</v>
      </c>
      <c r="AW191" s="13" t="s">
        <v>32</v>
      </c>
      <c r="AX191" s="13" t="s">
        <v>75</v>
      </c>
      <c r="AY191" s="149" t="s">
        <v>126</v>
      </c>
    </row>
    <row r="192" spans="2:65" s="12" customFormat="1" ht="10.3">
      <c r="B192" s="141"/>
      <c r="D192" s="142" t="s">
        <v>136</v>
      </c>
      <c r="E192" s="143" t="s">
        <v>1</v>
      </c>
      <c r="F192" s="144" t="s">
        <v>231</v>
      </c>
      <c r="H192" s="143" t="s">
        <v>1</v>
      </c>
      <c r="I192" s="145"/>
      <c r="L192" s="141"/>
      <c r="M192" s="146"/>
      <c r="T192" s="147"/>
      <c r="AT192" s="143" t="s">
        <v>136</v>
      </c>
      <c r="AU192" s="143" t="s">
        <v>85</v>
      </c>
      <c r="AV192" s="12" t="s">
        <v>83</v>
      </c>
      <c r="AW192" s="12" t="s">
        <v>32</v>
      </c>
      <c r="AX192" s="12" t="s">
        <v>75</v>
      </c>
      <c r="AY192" s="143" t="s">
        <v>126</v>
      </c>
    </row>
    <row r="193" spans="2:65" s="13" customFormat="1" ht="10.3">
      <c r="B193" s="148"/>
      <c r="D193" s="142" t="s">
        <v>136</v>
      </c>
      <c r="E193" s="149" t="s">
        <v>1</v>
      </c>
      <c r="F193" s="150" t="s">
        <v>232</v>
      </c>
      <c r="H193" s="151">
        <v>38.4</v>
      </c>
      <c r="I193" s="152"/>
      <c r="L193" s="148"/>
      <c r="M193" s="153"/>
      <c r="T193" s="154"/>
      <c r="AT193" s="149" t="s">
        <v>136</v>
      </c>
      <c r="AU193" s="149" t="s">
        <v>85</v>
      </c>
      <c r="AV193" s="13" t="s">
        <v>85</v>
      </c>
      <c r="AW193" s="13" t="s">
        <v>32</v>
      </c>
      <c r="AX193" s="13" t="s">
        <v>75</v>
      </c>
      <c r="AY193" s="149" t="s">
        <v>126</v>
      </c>
    </row>
    <row r="194" spans="2:65" s="12" customFormat="1" ht="10.3">
      <c r="B194" s="141"/>
      <c r="D194" s="142" t="s">
        <v>136</v>
      </c>
      <c r="E194" s="143" t="s">
        <v>1</v>
      </c>
      <c r="F194" s="144" t="s">
        <v>233</v>
      </c>
      <c r="H194" s="143" t="s">
        <v>1</v>
      </c>
      <c r="I194" s="145"/>
      <c r="L194" s="141"/>
      <c r="M194" s="146"/>
      <c r="T194" s="147"/>
      <c r="AT194" s="143" t="s">
        <v>136</v>
      </c>
      <c r="AU194" s="143" t="s">
        <v>85</v>
      </c>
      <c r="AV194" s="12" t="s">
        <v>83</v>
      </c>
      <c r="AW194" s="12" t="s">
        <v>32</v>
      </c>
      <c r="AX194" s="12" t="s">
        <v>75</v>
      </c>
      <c r="AY194" s="143" t="s">
        <v>126</v>
      </c>
    </row>
    <row r="195" spans="2:65" s="13" customFormat="1" ht="10.3">
      <c r="B195" s="148"/>
      <c r="D195" s="142" t="s">
        <v>136</v>
      </c>
      <c r="E195" s="149" t="s">
        <v>1</v>
      </c>
      <c r="F195" s="150" t="s">
        <v>234</v>
      </c>
      <c r="H195" s="151">
        <v>1.32</v>
      </c>
      <c r="I195" s="152"/>
      <c r="L195" s="148"/>
      <c r="M195" s="153"/>
      <c r="T195" s="154"/>
      <c r="AT195" s="149" t="s">
        <v>136</v>
      </c>
      <c r="AU195" s="149" t="s">
        <v>85</v>
      </c>
      <c r="AV195" s="13" t="s">
        <v>85</v>
      </c>
      <c r="AW195" s="13" t="s">
        <v>32</v>
      </c>
      <c r="AX195" s="13" t="s">
        <v>75</v>
      </c>
      <c r="AY195" s="149" t="s">
        <v>126</v>
      </c>
    </row>
    <row r="196" spans="2:65" s="12" customFormat="1" ht="10.3">
      <c r="B196" s="141"/>
      <c r="D196" s="142" t="s">
        <v>136</v>
      </c>
      <c r="E196" s="143" t="s">
        <v>1</v>
      </c>
      <c r="F196" s="144" t="s">
        <v>201</v>
      </c>
      <c r="H196" s="143" t="s">
        <v>1</v>
      </c>
      <c r="I196" s="145"/>
      <c r="L196" s="141"/>
      <c r="M196" s="146"/>
      <c r="T196" s="147"/>
      <c r="AT196" s="143" t="s">
        <v>136</v>
      </c>
      <c r="AU196" s="143" t="s">
        <v>85</v>
      </c>
      <c r="AV196" s="12" t="s">
        <v>83</v>
      </c>
      <c r="AW196" s="12" t="s">
        <v>32</v>
      </c>
      <c r="AX196" s="12" t="s">
        <v>75</v>
      </c>
      <c r="AY196" s="143" t="s">
        <v>126</v>
      </c>
    </row>
    <row r="197" spans="2:65" s="13" customFormat="1" ht="10.3">
      <c r="B197" s="148"/>
      <c r="D197" s="142" t="s">
        <v>136</v>
      </c>
      <c r="E197" s="149" t="s">
        <v>1</v>
      </c>
      <c r="F197" s="150" t="s">
        <v>235</v>
      </c>
      <c r="H197" s="151">
        <v>0.69</v>
      </c>
      <c r="I197" s="152"/>
      <c r="L197" s="148"/>
      <c r="M197" s="153"/>
      <c r="T197" s="154"/>
      <c r="AT197" s="149" t="s">
        <v>136</v>
      </c>
      <c r="AU197" s="149" t="s">
        <v>85</v>
      </c>
      <c r="AV197" s="13" t="s">
        <v>85</v>
      </c>
      <c r="AW197" s="13" t="s">
        <v>32</v>
      </c>
      <c r="AX197" s="13" t="s">
        <v>75</v>
      </c>
      <c r="AY197" s="149" t="s">
        <v>126</v>
      </c>
    </row>
    <row r="198" spans="2:65" s="14" customFormat="1" ht="10.3">
      <c r="B198" s="155"/>
      <c r="D198" s="142" t="s">
        <v>136</v>
      </c>
      <c r="E198" s="156" t="s">
        <v>1</v>
      </c>
      <c r="F198" s="157" t="s">
        <v>140</v>
      </c>
      <c r="H198" s="158">
        <v>879.86400000000003</v>
      </c>
      <c r="I198" s="159"/>
      <c r="L198" s="155"/>
      <c r="M198" s="160"/>
      <c r="T198" s="161"/>
      <c r="AT198" s="156" t="s">
        <v>136</v>
      </c>
      <c r="AU198" s="156" t="s">
        <v>85</v>
      </c>
      <c r="AV198" s="14" t="s">
        <v>134</v>
      </c>
      <c r="AW198" s="14" t="s">
        <v>32</v>
      </c>
      <c r="AX198" s="14" t="s">
        <v>83</v>
      </c>
      <c r="AY198" s="156" t="s">
        <v>126</v>
      </c>
    </row>
    <row r="199" spans="2:65" s="1" customFormat="1" ht="37.85" customHeight="1">
      <c r="B199" s="127"/>
      <c r="C199" s="162" t="s">
        <v>236</v>
      </c>
      <c r="D199" s="162" t="s">
        <v>203</v>
      </c>
      <c r="E199" s="163" t="s">
        <v>237</v>
      </c>
      <c r="F199" s="164" t="s">
        <v>238</v>
      </c>
      <c r="G199" s="165" t="s">
        <v>132</v>
      </c>
      <c r="H199" s="166">
        <v>1011.8440000000001</v>
      </c>
      <c r="I199" s="167"/>
      <c r="J199" s="168">
        <f>ROUND(I199*H199,2)</f>
        <v>0</v>
      </c>
      <c r="K199" s="164" t="s">
        <v>133</v>
      </c>
      <c r="L199" s="169"/>
      <c r="M199" s="170" t="s">
        <v>1</v>
      </c>
      <c r="N199" s="171" t="s">
        <v>40</v>
      </c>
      <c r="P199" s="137">
        <f>O199*H199</f>
        <v>0</v>
      </c>
      <c r="Q199" s="137">
        <v>2E-3</v>
      </c>
      <c r="R199" s="137">
        <f>Q199*H199</f>
        <v>2.0236879999999999</v>
      </c>
      <c r="S199" s="137">
        <v>0</v>
      </c>
      <c r="T199" s="138">
        <f>S199*H199</f>
        <v>0</v>
      </c>
      <c r="AR199" s="139" t="s">
        <v>206</v>
      </c>
      <c r="AT199" s="139" t="s">
        <v>203</v>
      </c>
      <c r="AU199" s="139" t="s">
        <v>85</v>
      </c>
      <c r="AY199" s="16" t="s">
        <v>126</v>
      </c>
      <c r="BE199" s="140">
        <f>IF(N199="základní",J199,0)</f>
        <v>0</v>
      </c>
      <c r="BF199" s="140">
        <f>IF(N199="snížená",J199,0)</f>
        <v>0</v>
      </c>
      <c r="BG199" s="140">
        <f>IF(N199="zákl. přenesená",J199,0)</f>
        <v>0</v>
      </c>
      <c r="BH199" s="140">
        <f>IF(N199="sníž. přenesená",J199,0)</f>
        <v>0</v>
      </c>
      <c r="BI199" s="140">
        <f>IF(N199="nulová",J199,0)</f>
        <v>0</v>
      </c>
      <c r="BJ199" s="16" t="s">
        <v>83</v>
      </c>
      <c r="BK199" s="140">
        <f>ROUND(I199*H199,2)</f>
        <v>0</v>
      </c>
      <c r="BL199" s="16" t="s">
        <v>188</v>
      </c>
      <c r="BM199" s="139" t="s">
        <v>239</v>
      </c>
    </row>
    <row r="200" spans="2:65" s="13" customFormat="1" ht="10.3">
      <c r="B200" s="148"/>
      <c r="D200" s="142" t="s">
        <v>136</v>
      </c>
      <c r="F200" s="150" t="s">
        <v>240</v>
      </c>
      <c r="H200" s="151">
        <v>1011.8440000000001</v>
      </c>
      <c r="I200" s="152"/>
      <c r="L200" s="148"/>
      <c r="M200" s="153"/>
      <c r="T200" s="154"/>
      <c r="AT200" s="149" t="s">
        <v>136</v>
      </c>
      <c r="AU200" s="149" t="s">
        <v>85</v>
      </c>
      <c r="AV200" s="13" t="s">
        <v>85</v>
      </c>
      <c r="AW200" s="13" t="s">
        <v>3</v>
      </c>
      <c r="AX200" s="13" t="s">
        <v>83</v>
      </c>
      <c r="AY200" s="149" t="s">
        <v>126</v>
      </c>
    </row>
    <row r="201" spans="2:65" s="1" customFormat="1" ht="33" customHeight="1">
      <c r="B201" s="127"/>
      <c r="C201" s="128" t="s">
        <v>241</v>
      </c>
      <c r="D201" s="128" t="s">
        <v>129</v>
      </c>
      <c r="E201" s="129" t="s">
        <v>242</v>
      </c>
      <c r="F201" s="130" t="s">
        <v>243</v>
      </c>
      <c r="G201" s="131" t="s">
        <v>244</v>
      </c>
      <c r="H201" s="132">
        <v>18</v>
      </c>
      <c r="I201" s="133"/>
      <c r="J201" s="134">
        <f>ROUND(I201*H201,2)</f>
        <v>0</v>
      </c>
      <c r="K201" s="130" t="s">
        <v>133</v>
      </c>
      <c r="L201" s="31"/>
      <c r="M201" s="135" t="s">
        <v>1</v>
      </c>
      <c r="N201" s="136" t="s">
        <v>40</v>
      </c>
      <c r="P201" s="137">
        <f>O201*H201</f>
        <v>0</v>
      </c>
      <c r="Q201" s="137">
        <v>7.4999999999999997E-3</v>
      </c>
      <c r="R201" s="137">
        <f>Q201*H201</f>
        <v>0.13500000000000001</v>
      </c>
      <c r="S201" s="137">
        <v>0</v>
      </c>
      <c r="T201" s="138">
        <f>S201*H201</f>
        <v>0</v>
      </c>
      <c r="AR201" s="139" t="s">
        <v>188</v>
      </c>
      <c r="AT201" s="139" t="s">
        <v>129</v>
      </c>
      <c r="AU201" s="139" t="s">
        <v>85</v>
      </c>
      <c r="AY201" s="16" t="s">
        <v>126</v>
      </c>
      <c r="BE201" s="140">
        <f>IF(N201="základní",J201,0)</f>
        <v>0</v>
      </c>
      <c r="BF201" s="140">
        <f>IF(N201="snížená",J201,0)</f>
        <v>0</v>
      </c>
      <c r="BG201" s="140">
        <f>IF(N201="zákl. přenesená",J201,0)</f>
        <v>0</v>
      </c>
      <c r="BH201" s="140">
        <f>IF(N201="sníž. přenesená",J201,0)</f>
        <v>0</v>
      </c>
      <c r="BI201" s="140">
        <f>IF(N201="nulová",J201,0)</f>
        <v>0</v>
      </c>
      <c r="BJ201" s="16" t="s">
        <v>83</v>
      </c>
      <c r="BK201" s="140">
        <f>ROUND(I201*H201,2)</f>
        <v>0</v>
      </c>
      <c r="BL201" s="16" t="s">
        <v>188</v>
      </c>
      <c r="BM201" s="139" t="s">
        <v>245</v>
      </c>
    </row>
    <row r="202" spans="2:65" s="12" customFormat="1" ht="10.3">
      <c r="B202" s="141"/>
      <c r="D202" s="142" t="s">
        <v>136</v>
      </c>
      <c r="E202" s="143" t="s">
        <v>1</v>
      </c>
      <c r="F202" s="144" t="s">
        <v>228</v>
      </c>
      <c r="H202" s="143" t="s">
        <v>1</v>
      </c>
      <c r="I202" s="145"/>
      <c r="L202" s="141"/>
      <c r="M202" s="146"/>
      <c r="T202" s="147"/>
      <c r="AT202" s="143" t="s">
        <v>136</v>
      </c>
      <c r="AU202" s="143" t="s">
        <v>85</v>
      </c>
      <c r="AV202" s="12" t="s">
        <v>83</v>
      </c>
      <c r="AW202" s="12" t="s">
        <v>32</v>
      </c>
      <c r="AX202" s="12" t="s">
        <v>75</v>
      </c>
      <c r="AY202" s="143" t="s">
        <v>126</v>
      </c>
    </row>
    <row r="203" spans="2:65" s="12" customFormat="1" ht="10.3">
      <c r="B203" s="141"/>
      <c r="D203" s="142" t="s">
        <v>136</v>
      </c>
      <c r="E203" s="143" t="s">
        <v>1</v>
      </c>
      <c r="F203" s="144" t="s">
        <v>246</v>
      </c>
      <c r="H203" s="143" t="s">
        <v>1</v>
      </c>
      <c r="I203" s="145"/>
      <c r="L203" s="141"/>
      <c r="M203" s="146"/>
      <c r="T203" s="147"/>
      <c r="AT203" s="143" t="s">
        <v>136</v>
      </c>
      <c r="AU203" s="143" t="s">
        <v>85</v>
      </c>
      <c r="AV203" s="12" t="s">
        <v>83</v>
      </c>
      <c r="AW203" s="12" t="s">
        <v>32</v>
      </c>
      <c r="AX203" s="12" t="s">
        <v>75</v>
      </c>
      <c r="AY203" s="143" t="s">
        <v>126</v>
      </c>
    </row>
    <row r="204" spans="2:65" s="13" customFormat="1" ht="10.3">
      <c r="B204" s="148"/>
      <c r="D204" s="142" t="s">
        <v>136</v>
      </c>
      <c r="E204" s="149" t="s">
        <v>1</v>
      </c>
      <c r="F204" s="150" t="s">
        <v>247</v>
      </c>
      <c r="H204" s="151">
        <v>18</v>
      </c>
      <c r="I204" s="152"/>
      <c r="L204" s="148"/>
      <c r="M204" s="153"/>
      <c r="T204" s="154"/>
      <c r="AT204" s="149" t="s">
        <v>136</v>
      </c>
      <c r="AU204" s="149" t="s">
        <v>85</v>
      </c>
      <c r="AV204" s="13" t="s">
        <v>85</v>
      </c>
      <c r="AW204" s="13" t="s">
        <v>32</v>
      </c>
      <c r="AX204" s="13" t="s">
        <v>83</v>
      </c>
      <c r="AY204" s="149" t="s">
        <v>126</v>
      </c>
    </row>
    <row r="205" spans="2:65" s="1" customFormat="1" ht="24.15" customHeight="1">
      <c r="B205" s="127"/>
      <c r="C205" s="162" t="s">
        <v>248</v>
      </c>
      <c r="D205" s="162" t="s">
        <v>203</v>
      </c>
      <c r="E205" s="163" t="s">
        <v>249</v>
      </c>
      <c r="F205" s="164" t="s">
        <v>250</v>
      </c>
      <c r="G205" s="165" t="s">
        <v>244</v>
      </c>
      <c r="H205" s="166">
        <v>18</v>
      </c>
      <c r="I205" s="167"/>
      <c r="J205" s="168">
        <f>ROUND(I205*H205,2)</f>
        <v>0</v>
      </c>
      <c r="K205" s="164" t="s">
        <v>133</v>
      </c>
      <c r="L205" s="169"/>
      <c r="M205" s="170" t="s">
        <v>1</v>
      </c>
      <c r="N205" s="171" t="s">
        <v>40</v>
      </c>
      <c r="P205" s="137">
        <f>O205*H205</f>
        <v>0</v>
      </c>
      <c r="Q205" s="137">
        <v>4.4000000000000002E-4</v>
      </c>
      <c r="R205" s="137">
        <f>Q205*H205</f>
        <v>7.92E-3</v>
      </c>
      <c r="S205" s="137">
        <v>0</v>
      </c>
      <c r="T205" s="138">
        <f>S205*H205</f>
        <v>0</v>
      </c>
      <c r="AR205" s="139" t="s">
        <v>206</v>
      </c>
      <c r="AT205" s="139" t="s">
        <v>203</v>
      </c>
      <c r="AU205" s="139" t="s">
        <v>85</v>
      </c>
      <c r="AY205" s="16" t="s">
        <v>126</v>
      </c>
      <c r="BE205" s="140">
        <f>IF(N205="základní",J205,0)</f>
        <v>0</v>
      </c>
      <c r="BF205" s="140">
        <f>IF(N205="snížená",J205,0)</f>
        <v>0</v>
      </c>
      <c r="BG205" s="140">
        <f>IF(N205="zákl. přenesená",J205,0)</f>
        <v>0</v>
      </c>
      <c r="BH205" s="140">
        <f>IF(N205="sníž. přenesená",J205,0)</f>
        <v>0</v>
      </c>
      <c r="BI205" s="140">
        <f>IF(N205="nulová",J205,0)</f>
        <v>0</v>
      </c>
      <c r="BJ205" s="16" t="s">
        <v>83</v>
      </c>
      <c r="BK205" s="140">
        <f>ROUND(I205*H205,2)</f>
        <v>0</v>
      </c>
      <c r="BL205" s="16" t="s">
        <v>188</v>
      </c>
      <c r="BM205" s="139" t="s">
        <v>251</v>
      </c>
    </row>
    <row r="206" spans="2:65" s="1" customFormat="1" ht="37.85" customHeight="1">
      <c r="B206" s="127"/>
      <c r="C206" s="128" t="s">
        <v>252</v>
      </c>
      <c r="D206" s="128" t="s">
        <v>129</v>
      </c>
      <c r="E206" s="129" t="s">
        <v>253</v>
      </c>
      <c r="F206" s="130" t="s">
        <v>254</v>
      </c>
      <c r="G206" s="131" t="s">
        <v>143</v>
      </c>
      <c r="H206" s="132">
        <v>224.29</v>
      </c>
      <c r="I206" s="133"/>
      <c r="J206" s="134">
        <f>ROUND(I206*H206,2)</f>
        <v>0</v>
      </c>
      <c r="K206" s="130" t="s">
        <v>133</v>
      </c>
      <c r="L206" s="31"/>
      <c r="M206" s="135" t="s">
        <v>1</v>
      </c>
      <c r="N206" s="136" t="s">
        <v>40</v>
      </c>
      <c r="P206" s="137">
        <f>O206*H206</f>
        <v>0</v>
      </c>
      <c r="Q206" s="137">
        <v>1.15E-3</v>
      </c>
      <c r="R206" s="137">
        <f>Q206*H206</f>
        <v>0.25793349999999998</v>
      </c>
      <c r="S206" s="137">
        <v>0</v>
      </c>
      <c r="T206" s="138">
        <f>S206*H206</f>
        <v>0</v>
      </c>
      <c r="AR206" s="139" t="s">
        <v>188</v>
      </c>
      <c r="AT206" s="139" t="s">
        <v>129</v>
      </c>
      <c r="AU206" s="139" t="s">
        <v>85</v>
      </c>
      <c r="AY206" s="16" t="s">
        <v>126</v>
      </c>
      <c r="BE206" s="140">
        <f>IF(N206="základní",J206,0)</f>
        <v>0</v>
      </c>
      <c r="BF206" s="140">
        <f>IF(N206="snížená",J206,0)</f>
        <v>0</v>
      </c>
      <c r="BG206" s="140">
        <f>IF(N206="zákl. přenesená",J206,0)</f>
        <v>0</v>
      </c>
      <c r="BH206" s="140">
        <f>IF(N206="sníž. přenesená",J206,0)</f>
        <v>0</v>
      </c>
      <c r="BI206" s="140">
        <f>IF(N206="nulová",J206,0)</f>
        <v>0</v>
      </c>
      <c r="BJ206" s="16" t="s">
        <v>83</v>
      </c>
      <c r="BK206" s="140">
        <f>ROUND(I206*H206,2)</f>
        <v>0</v>
      </c>
      <c r="BL206" s="16" t="s">
        <v>188</v>
      </c>
      <c r="BM206" s="139" t="s">
        <v>255</v>
      </c>
    </row>
    <row r="207" spans="2:65" s="12" customFormat="1" ht="10.3">
      <c r="B207" s="141"/>
      <c r="D207" s="142" t="s">
        <v>136</v>
      </c>
      <c r="E207" s="143" t="s">
        <v>1</v>
      </c>
      <c r="F207" s="144" t="s">
        <v>228</v>
      </c>
      <c r="H207" s="143" t="s">
        <v>1</v>
      </c>
      <c r="I207" s="145"/>
      <c r="L207" s="141"/>
      <c r="M207" s="146"/>
      <c r="T207" s="147"/>
      <c r="AT207" s="143" t="s">
        <v>136</v>
      </c>
      <c r="AU207" s="143" t="s">
        <v>85</v>
      </c>
      <c r="AV207" s="12" t="s">
        <v>83</v>
      </c>
      <c r="AW207" s="12" t="s">
        <v>32</v>
      </c>
      <c r="AX207" s="12" t="s">
        <v>75</v>
      </c>
      <c r="AY207" s="143" t="s">
        <v>126</v>
      </c>
    </row>
    <row r="208" spans="2:65" s="13" customFormat="1" ht="10.3">
      <c r="B208" s="148"/>
      <c r="D208" s="142" t="s">
        <v>136</v>
      </c>
      <c r="E208" s="149" t="s">
        <v>1</v>
      </c>
      <c r="F208" s="150" t="s">
        <v>256</v>
      </c>
      <c r="H208" s="151">
        <v>195.6</v>
      </c>
      <c r="I208" s="152"/>
      <c r="L208" s="148"/>
      <c r="M208" s="153"/>
      <c r="T208" s="154"/>
      <c r="AT208" s="149" t="s">
        <v>136</v>
      </c>
      <c r="AU208" s="149" t="s">
        <v>85</v>
      </c>
      <c r="AV208" s="13" t="s">
        <v>85</v>
      </c>
      <c r="AW208" s="13" t="s">
        <v>32</v>
      </c>
      <c r="AX208" s="13" t="s">
        <v>75</v>
      </c>
      <c r="AY208" s="149" t="s">
        <v>126</v>
      </c>
    </row>
    <row r="209" spans="2:65" s="13" customFormat="1" ht="10.3">
      <c r="B209" s="148"/>
      <c r="D209" s="142" t="s">
        <v>136</v>
      </c>
      <c r="E209" s="149" t="s">
        <v>1</v>
      </c>
      <c r="F209" s="150" t="s">
        <v>257</v>
      </c>
      <c r="H209" s="151">
        <v>5.2</v>
      </c>
      <c r="I209" s="152"/>
      <c r="L209" s="148"/>
      <c r="M209" s="153"/>
      <c r="T209" s="154"/>
      <c r="AT209" s="149" t="s">
        <v>136</v>
      </c>
      <c r="AU209" s="149" t="s">
        <v>85</v>
      </c>
      <c r="AV209" s="13" t="s">
        <v>85</v>
      </c>
      <c r="AW209" s="13" t="s">
        <v>32</v>
      </c>
      <c r="AX209" s="13" t="s">
        <v>75</v>
      </c>
      <c r="AY209" s="149" t="s">
        <v>126</v>
      </c>
    </row>
    <row r="210" spans="2:65" s="13" customFormat="1" ht="10.3">
      <c r="B210" s="148"/>
      <c r="D210" s="142" t="s">
        <v>136</v>
      </c>
      <c r="E210" s="149" t="s">
        <v>1</v>
      </c>
      <c r="F210" s="150" t="s">
        <v>258</v>
      </c>
      <c r="H210" s="151">
        <v>3.1</v>
      </c>
      <c r="I210" s="152"/>
      <c r="L210" s="148"/>
      <c r="M210" s="153"/>
      <c r="T210" s="154"/>
      <c r="AT210" s="149" t="s">
        <v>136</v>
      </c>
      <c r="AU210" s="149" t="s">
        <v>85</v>
      </c>
      <c r="AV210" s="13" t="s">
        <v>85</v>
      </c>
      <c r="AW210" s="13" t="s">
        <v>32</v>
      </c>
      <c r="AX210" s="13" t="s">
        <v>75</v>
      </c>
      <c r="AY210" s="149" t="s">
        <v>126</v>
      </c>
    </row>
    <row r="211" spans="2:65" s="14" customFormat="1" ht="10.3">
      <c r="B211" s="155"/>
      <c r="D211" s="142" t="s">
        <v>136</v>
      </c>
      <c r="E211" s="156" t="s">
        <v>1</v>
      </c>
      <c r="F211" s="157" t="s">
        <v>140</v>
      </c>
      <c r="H211" s="158">
        <v>203.9</v>
      </c>
      <c r="I211" s="159"/>
      <c r="L211" s="155"/>
      <c r="M211" s="160"/>
      <c r="T211" s="161"/>
      <c r="AT211" s="156" t="s">
        <v>136</v>
      </c>
      <c r="AU211" s="156" t="s">
        <v>85</v>
      </c>
      <c r="AV211" s="14" t="s">
        <v>134</v>
      </c>
      <c r="AW211" s="14" t="s">
        <v>32</v>
      </c>
      <c r="AX211" s="14" t="s">
        <v>83</v>
      </c>
      <c r="AY211" s="156" t="s">
        <v>126</v>
      </c>
    </row>
    <row r="212" spans="2:65" s="13" customFormat="1" ht="10.3">
      <c r="B212" s="148"/>
      <c r="D212" s="142" t="s">
        <v>136</v>
      </c>
      <c r="F212" s="150" t="s">
        <v>259</v>
      </c>
      <c r="H212" s="151">
        <v>224.29</v>
      </c>
      <c r="I212" s="152"/>
      <c r="L212" s="148"/>
      <c r="M212" s="153"/>
      <c r="T212" s="154"/>
      <c r="AT212" s="149" t="s">
        <v>136</v>
      </c>
      <c r="AU212" s="149" t="s">
        <v>85</v>
      </c>
      <c r="AV212" s="13" t="s">
        <v>85</v>
      </c>
      <c r="AW212" s="13" t="s">
        <v>3</v>
      </c>
      <c r="AX212" s="13" t="s">
        <v>83</v>
      </c>
      <c r="AY212" s="149" t="s">
        <v>126</v>
      </c>
    </row>
    <row r="213" spans="2:65" s="1" customFormat="1" ht="37.85" customHeight="1">
      <c r="B213" s="127"/>
      <c r="C213" s="128" t="s">
        <v>7</v>
      </c>
      <c r="D213" s="128" t="s">
        <v>129</v>
      </c>
      <c r="E213" s="129" t="s">
        <v>260</v>
      </c>
      <c r="F213" s="130" t="s">
        <v>261</v>
      </c>
      <c r="G213" s="131" t="s">
        <v>143</v>
      </c>
      <c r="H213" s="132">
        <v>286.33</v>
      </c>
      <c r="I213" s="133"/>
      <c r="J213" s="134">
        <f>ROUND(I213*H213,2)</f>
        <v>0</v>
      </c>
      <c r="K213" s="130" t="s">
        <v>133</v>
      </c>
      <c r="L213" s="31"/>
      <c r="M213" s="135" t="s">
        <v>1</v>
      </c>
      <c r="N213" s="136" t="s">
        <v>40</v>
      </c>
      <c r="P213" s="137">
        <f>O213*H213</f>
        <v>0</v>
      </c>
      <c r="Q213" s="137">
        <v>6.3000000000000003E-4</v>
      </c>
      <c r="R213" s="137">
        <f>Q213*H213</f>
        <v>0.18038789999999999</v>
      </c>
      <c r="S213" s="137">
        <v>0</v>
      </c>
      <c r="T213" s="138">
        <f>S213*H213</f>
        <v>0</v>
      </c>
      <c r="AR213" s="139" t="s">
        <v>188</v>
      </c>
      <c r="AT213" s="139" t="s">
        <v>129</v>
      </c>
      <c r="AU213" s="139" t="s">
        <v>85</v>
      </c>
      <c r="AY213" s="16" t="s">
        <v>126</v>
      </c>
      <c r="BE213" s="140">
        <f>IF(N213="základní",J213,0)</f>
        <v>0</v>
      </c>
      <c r="BF213" s="140">
        <f>IF(N213="snížená",J213,0)</f>
        <v>0</v>
      </c>
      <c r="BG213" s="140">
        <f>IF(N213="zákl. přenesená",J213,0)</f>
        <v>0</v>
      </c>
      <c r="BH213" s="140">
        <f>IF(N213="sníž. přenesená",J213,0)</f>
        <v>0</v>
      </c>
      <c r="BI213" s="140">
        <f>IF(N213="nulová",J213,0)</f>
        <v>0</v>
      </c>
      <c r="BJ213" s="16" t="s">
        <v>83</v>
      </c>
      <c r="BK213" s="140">
        <f>ROUND(I213*H213,2)</f>
        <v>0</v>
      </c>
      <c r="BL213" s="16" t="s">
        <v>188</v>
      </c>
      <c r="BM213" s="139" t="s">
        <v>262</v>
      </c>
    </row>
    <row r="214" spans="2:65" s="12" customFormat="1" ht="10.3">
      <c r="B214" s="141"/>
      <c r="D214" s="142" t="s">
        <v>136</v>
      </c>
      <c r="E214" s="143" t="s">
        <v>1</v>
      </c>
      <c r="F214" s="144" t="s">
        <v>228</v>
      </c>
      <c r="H214" s="143" t="s">
        <v>1</v>
      </c>
      <c r="I214" s="145"/>
      <c r="L214" s="141"/>
      <c r="M214" s="146"/>
      <c r="T214" s="147"/>
      <c r="AT214" s="143" t="s">
        <v>136</v>
      </c>
      <c r="AU214" s="143" t="s">
        <v>85</v>
      </c>
      <c r="AV214" s="12" t="s">
        <v>83</v>
      </c>
      <c r="AW214" s="12" t="s">
        <v>32</v>
      </c>
      <c r="AX214" s="12" t="s">
        <v>75</v>
      </c>
      <c r="AY214" s="143" t="s">
        <v>126</v>
      </c>
    </row>
    <row r="215" spans="2:65" s="12" customFormat="1" ht="10.3">
      <c r="B215" s="141"/>
      <c r="D215" s="142" t="s">
        <v>136</v>
      </c>
      <c r="E215" s="143" t="s">
        <v>1</v>
      </c>
      <c r="F215" s="144" t="s">
        <v>263</v>
      </c>
      <c r="H215" s="143" t="s">
        <v>1</v>
      </c>
      <c r="I215" s="145"/>
      <c r="L215" s="141"/>
      <c r="M215" s="146"/>
      <c r="T215" s="147"/>
      <c r="AT215" s="143" t="s">
        <v>136</v>
      </c>
      <c r="AU215" s="143" t="s">
        <v>85</v>
      </c>
      <c r="AV215" s="12" t="s">
        <v>83</v>
      </c>
      <c r="AW215" s="12" t="s">
        <v>32</v>
      </c>
      <c r="AX215" s="12" t="s">
        <v>75</v>
      </c>
      <c r="AY215" s="143" t="s">
        <v>126</v>
      </c>
    </row>
    <row r="216" spans="2:65" s="13" customFormat="1" ht="10.3">
      <c r="B216" s="148"/>
      <c r="D216" s="142" t="s">
        <v>136</v>
      </c>
      <c r="E216" s="149" t="s">
        <v>1</v>
      </c>
      <c r="F216" s="150" t="s">
        <v>256</v>
      </c>
      <c r="H216" s="151">
        <v>195.6</v>
      </c>
      <c r="I216" s="152"/>
      <c r="L216" s="148"/>
      <c r="M216" s="153"/>
      <c r="T216" s="154"/>
      <c r="AT216" s="149" t="s">
        <v>136</v>
      </c>
      <c r="AU216" s="149" t="s">
        <v>85</v>
      </c>
      <c r="AV216" s="13" t="s">
        <v>85</v>
      </c>
      <c r="AW216" s="13" t="s">
        <v>32</v>
      </c>
      <c r="AX216" s="13" t="s">
        <v>75</v>
      </c>
      <c r="AY216" s="149" t="s">
        <v>126</v>
      </c>
    </row>
    <row r="217" spans="2:65" s="12" customFormat="1" ht="10.3">
      <c r="B217" s="141"/>
      <c r="D217" s="142" t="s">
        <v>136</v>
      </c>
      <c r="E217" s="143" t="s">
        <v>1</v>
      </c>
      <c r="F217" s="144" t="s">
        <v>264</v>
      </c>
      <c r="H217" s="143" t="s">
        <v>1</v>
      </c>
      <c r="I217" s="145"/>
      <c r="L217" s="141"/>
      <c r="M217" s="146"/>
      <c r="T217" s="147"/>
      <c r="AT217" s="143" t="s">
        <v>136</v>
      </c>
      <c r="AU217" s="143" t="s">
        <v>85</v>
      </c>
      <c r="AV217" s="12" t="s">
        <v>83</v>
      </c>
      <c r="AW217" s="12" t="s">
        <v>32</v>
      </c>
      <c r="AX217" s="12" t="s">
        <v>75</v>
      </c>
      <c r="AY217" s="143" t="s">
        <v>126</v>
      </c>
    </row>
    <row r="218" spans="2:65" s="13" customFormat="1" ht="10.3">
      <c r="B218" s="148"/>
      <c r="D218" s="142" t="s">
        <v>136</v>
      </c>
      <c r="E218" s="149" t="s">
        <v>1</v>
      </c>
      <c r="F218" s="150" t="s">
        <v>265</v>
      </c>
      <c r="H218" s="151">
        <v>57.2</v>
      </c>
      <c r="I218" s="152"/>
      <c r="L218" s="148"/>
      <c r="M218" s="153"/>
      <c r="T218" s="154"/>
      <c r="AT218" s="149" t="s">
        <v>136</v>
      </c>
      <c r="AU218" s="149" t="s">
        <v>85</v>
      </c>
      <c r="AV218" s="13" t="s">
        <v>85</v>
      </c>
      <c r="AW218" s="13" t="s">
        <v>32</v>
      </c>
      <c r="AX218" s="13" t="s">
        <v>75</v>
      </c>
      <c r="AY218" s="149" t="s">
        <v>126</v>
      </c>
    </row>
    <row r="219" spans="2:65" s="12" customFormat="1" ht="10.3">
      <c r="B219" s="141"/>
      <c r="D219" s="142" t="s">
        <v>136</v>
      </c>
      <c r="E219" s="143" t="s">
        <v>1</v>
      </c>
      <c r="F219" s="144" t="s">
        <v>199</v>
      </c>
      <c r="H219" s="143" t="s">
        <v>1</v>
      </c>
      <c r="I219" s="145"/>
      <c r="L219" s="141"/>
      <c r="M219" s="146"/>
      <c r="T219" s="147"/>
      <c r="AT219" s="143" t="s">
        <v>136</v>
      </c>
      <c r="AU219" s="143" t="s">
        <v>85</v>
      </c>
      <c r="AV219" s="12" t="s">
        <v>83</v>
      </c>
      <c r="AW219" s="12" t="s">
        <v>32</v>
      </c>
      <c r="AX219" s="12" t="s">
        <v>75</v>
      </c>
      <c r="AY219" s="143" t="s">
        <v>126</v>
      </c>
    </row>
    <row r="220" spans="2:65" s="13" customFormat="1" ht="10.3">
      <c r="B220" s="148"/>
      <c r="D220" s="142" t="s">
        <v>136</v>
      </c>
      <c r="E220" s="149" t="s">
        <v>1</v>
      </c>
      <c r="F220" s="150" t="s">
        <v>266</v>
      </c>
      <c r="H220" s="151">
        <v>4.4000000000000004</v>
      </c>
      <c r="I220" s="152"/>
      <c r="L220" s="148"/>
      <c r="M220" s="153"/>
      <c r="T220" s="154"/>
      <c r="AT220" s="149" t="s">
        <v>136</v>
      </c>
      <c r="AU220" s="149" t="s">
        <v>85</v>
      </c>
      <c r="AV220" s="13" t="s">
        <v>85</v>
      </c>
      <c r="AW220" s="13" t="s">
        <v>32</v>
      </c>
      <c r="AX220" s="13" t="s">
        <v>75</v>
      </c>
      <c r="AY220" s="149" t="s">
        <v>126</v>
      </c>
    </row>
    <row r="221" spans="2:65" s="12" customFormat="1" ht="10.3">
      <c r="B221" s="141"/>
      <c r="D221" s="142" t="s">
        <v>136</v>
      </c>
      <c r="E221" s="143" t="s">
        <v>1</v>
      </c>
      <c r="F221" s="144" t="s">
        <v>201</v>
      </c>
      <c r="H221" s="143" t="s">
        <v>1</v>
      </c>
      <c r="I221" s="145"/>
      <c r="L221" s="141"/>
      <c r="M221" s="146"/>
      <c r="T221" s="147"/>
      <c r="AT221" s="143" t="s">
        <v>136</v>
      </c>
      <c r="AU221" s="143" t="s">
        <v>85</v>
      </c>
      <c r="AV221" s="12" t="s">
        <v>83</v>
      </c>
      <c r="AW221" s="12" t="s">
        <v>32</v>
      </c>
      <c r="AX221" s="12" t="s">
        <v>75</v>
      </c>
      <c r="AY221" s="143" t="s">
        <v>126</v>
      </c>
    </row>
    <row r="222" spans="2:65" s="13" customFormat="1" ht="10.3">
      <c r="B222" s="148"/>
      <c r="D222" s="142" t="s">
        <v>136</v>
      </c>
      <c r="E222" s="149" t="s">
        <v>1</v>
      </c>
      <c r="F222" s="150" t="s">
        <v>258</v>
      </c>
      <c r="H222" s="151">
        <v>3.1</v>
      </c>
      <c r="I222" s="152"/>
      <c r="L222" s="148"/>
      <c r="M222" s="153"/>
      <c r="T222" s="154"/>
      <c r="AT222" s="149" t="s">
        <v>136</v>
      </c>
      <c r="AU222" s="149" t="s">
        <v>85</v>
      </c>
      <c r="AV222" s="13" t="s">
        <v>85</v>
      </c>
      <c r="AW222" s="13" t="s">
        <v>32</v>
      </c>
      <c r="AX222" s="13" t="s">
        <v>75</v>
      </c>
      <c r="AY222" s="149" t="s">
        <v>126</v>
      </c>
    </row>
    <row r="223" spans="2:65" s="14" customFormat="1" ht="10.3">
      <c r="B223" s="155"/>
      <c r="D223" s="142" t="s">
        <v>136</v>
      </c>
      <c r="E223" s="156" t="s">
        <v>1</v>
      </c>
      <c r="F223" s="157" t="s">
        <v>140</v>
      </c>
      <c r="H223" s="158">
        <v>260.3</v>
      </c>
      <c r="I223" s="159"/>
      <c r="L223" s="155"/>
      <c r="M223" s="160"/>
      <c r="T223" s="161"/>
      <c r="AT223" s="156" t="s">
        <v>136</v>
      </c>
      <c r="AU223" s="156" t="s">
        <v>85</v>
      </c>
      <c r="AV223" s="14" t="s">
        <v>134</v>
      </c>
      <c r="AW223" s="14" t="s">
        <v>32</v>
      </c>
      <c r="AX223" s="14" t="s">
        <v>83</v>
      </c>
      <c r="AY223" s="156" t="s">
        <v>126</v>
      </c>
    </row>
    <row r="224" spans="2:65" s="13" customFormat="1" ht="10.3">
      <c r="B224" s="148"/>
      <c r="D224" s="142" t="s">
        <v>136</v>
      </c>
      <c r="F224" s="150" t="s">
        <v>267</v>
      </c>
      <c r="H224" s="151">
        <v>286.33</v>
      </c>
      <c r="I224" s="152"/>
      <c r="L224" s="148"/>
      <c r="M224" s="153"/>
      <c r="T224" s="154"/>
      <c r="AT224" s="149" t="s">
        <v>136</v>
      </c>
      <c r="AU224" s="149" t="s">
        <v>85</v>
      </c>
      <c r="AV224" s="13" t="s">
        <v>85</v>
      </c>
      <c r="AW224" s="13" t="s">
        <v>3</v>
      </c>
      <c r="AX224" s="13" t="s">
        <v>83</v>
      </c>
      <c r="AY224" s="149" t="s">
        <v>126</v>
      </c>
    </row>
    <row r="225" spans="2:65" s="1" customFormat="1" ht="33" customHeight="1">
      <c r="B225" s="127"/>
      <c r="C225" s="128" t="s">
        <v>268</v>
      </c>
      <c r="D225" s="128" t="s">
        <v>129</v>
      </c>
      <c r="E225" s="129" t="s">
        <v>269</v>
      </c>
      <c r="F225" s="130" t="s">
        <v>270</v>
      </c>
      <c r="G225" s="131" t="s">
        <v>143</v>
      </c>
      <c r="H225" s="132">
        <v>155.05600000000001</v>
      </c>
      <c r="I225" s="133"/>
      <c r="J225" s="134">
        <f>ROUND(I225*H225,2)</f>
        <v>0</v>
      </c>
      <c r="K225" s="130" t="s">
        <v>133</v>
      </c>
      <c r="L225" s="31"/>
      <c r="M225" s="135" t="s">
        <v>1</v>
      </c>
      <c r="N225" s="136" t="s">
        <v>40</v>
      </c>
      <c r="P225" s="137">
        <f>O225*H225</f>
        <v>0</v>
      </c>
      <c r="Q225" s="137">
        <v>1.5299999999999999E-3</v>
      </c>
      <c r="R225" s="137">
        <f>Q225*H225</f>
        <v>0.23723568</v>
      </c>
      <c r="S225" s="137">
        <v>0</v>
      </c>
      <c r="T225" s="138">
        <f>S225*H225</f>
        <v>0</v>
      </c>
      <c r="AR225" s="139" t="s">
        <v>188</v>
      </c>
      <c r="AT225" s="139" t="s">
        <v>129</v>
      </c>
      <c r="AU225" s="139" t="s">
        <v>85</v>
      </c>
      <c r="AY225" s="16" t="s">
        <v>126</v>
      </c>
      <c r="BE225" s="140">
        <f>IF(N225="základní",J225,0)</f>
        <v>0</v>
      </c>
      <c r="BF225" s="140">
        <f>IF(N225="snížená",J225,0)</f>
        <v>0</v>
      </c>
      <c r="BG225" s="140">
        <f>IF(N225="zákl. přenesená",J225,0)</f>
        <v>0</v>
      </c>
      <c r="BH225" s="140">
        <f>IF(N225="sníž. přenesená",J225,0)</f>
        <v>0</v>
      </c>
      <c r="BI225" s="140">
        <f>IF(N225="nulová",J225,0)</f>
        <v>0</v>
      </c>
      <c r="BJ225" s="16" t="s">
        <v>83</v>
      </c>
      <c r="BK225" s="140">
        <f>ROUND(I225*H225,2)</f>
        <v>0</v>
      </c>
      <c r="BL225" s="16" t="s">
        <v>188</v>
      </c>
      <c r="BM225" s="139" t="s">
        <v>271</v>
      </c>
    </row>
    <row r="226" spans="2:65" s="12" customFormat="1" ht="10.3">
      <c r="B226" s="141"/>
      <c r="D226" s="142" t="s">
        <v>136</v>
      </c>
      <c r="E226" s="143" t="s">
        <v>1</v>
      </c>
      <c r="F226" s="144" t="s">
        <v>228</v>
      </c>
      <c r="H226" s="143" t="s">
        <v>1</v>
      </c>
      <c r="I226" s="145"/>
      <c r="L226" s="141"/>
      <c r="M226" s="146"/>
      <c r="T226" s="147"/>
      <c r="AT226" s="143" t="s">
        <v>136</v>
      </c>
      <c r="AU226" s="143" t="s">
        <v>85</v>
      </c>
      <c r="AV226" s="12" t="s">
        <v>83</v>
      </c>
      <c r="AW226" s="12" t="s">
        <v>32</v>
      </c>
      <c r="AX226" s="12" t="s">
        <v>75</v>
      </c>
      <c r="AY226" s="143" t="s">
        <v>126</v>
      </c>
    </row>
    <row r="227" spans="2:65" s="12" customFormat="1" ht="10.3">
      <c r="B227" s="141"/>
      <c r="D227" s="142" t="s">
        <v>136</v>
      </c>
      <c r="E227" s="143" t="s">
        <v>1</v>
      </c>
      <c r="F227" s="144" t="s">
        <v>272</v>
      </c>
      <c r="H227" s="143" t="s">
        <v>1</v>
      </c>
      <c r="I227" s="145"/>
      <c r="L227" s="141"/>
      <c r="M227" s="146"/>
      <c r="T227" s="147"/>
      <c r="AT227" s="143" t="s">
        <v>136</v>
      </c>
      <c r="AU227" s="143" t="s">
        <v>85</v>
      </c>
      <c r="AV227" s="12" t="s">
        <v>83</v>
      </c>
      <c r="AW227" s="12" t="s">
        <v>32</v>
      </c>
      <c r="AX227" s="12" t="s">
        <v>75</v>
      </c>
      <c r="AY227" s="143" t="s">
        <v>126</v>
      </c>
    </row>
    <row r="228" spans="2:65" s="13" customFormat="1" ht="10.3">
      <c r="B228" s="148"/>
      <c r="D228" s="142" t="s">
        <v>136</v>
      </c>
      <c r="E228" s="149" t="s">
        <v>1</v>
      </c>
      <c r="F228" s="150" t="s">
        <v>273</v>
      </c>
      <c r="H228" s="151">
        <v>140.96</v>
      </c>
      <c r="I228" s="152"/>
      <c r="L228" s="148"/>
      <c r="M228" s="153"/>
      <c r="T228" s="154"/>
      <c r="AT228" s="149" t="s">
        <v>136</v>
      </c>
      <c r="AU228" s="149" t="s">
        <v>85</v>
      </c>
      <c r="AV228" s="13" t="s">
        <v>85</v>
      </c>
      <c r="AW228" s="13" t="s">
        <v>32</v>
      </c>
      <c r="AX228" s="13" t="s">
        <v>83</v>
      </c>
      <c r="AY228" s="149" t="s">
        <v>126</v>
      </c>
    </row>
    <row r="229" spans="2:65" s="13" customFormat="1" ht="10.3">
      <c r="B229" s="148"/>
      <c r="D229" s="142" t="s">
        <v>136</v>
      </c>
      <c r="F229" s="150" t="s">
        <v>274</v>
      </c>
      <c r="H229" s="151">
        <v>155.05600000000001</v>
      </c>
      <c r="I229" s="152"/>
      <c r="L229" s="148"/>
      <c r="M229" s="153"/>
      <c r="T229" s="154"/>
      <c r="AT229" s="149" t="s">
        <v>136</v>
      </c>
      <c r="AU229" s="149" t="s">
        <v>85</v>
      </c>
      <c r="AV229" s="13" t="s">
        <v>85</v>
      </c>
      <c r="AW229" s="13" t="s">
        <v>3</v>
      </c>
      <c r="AX229" s="13" t="s">
        <v>83</v>
      </c>
      <c r="AY229" s="149" t="s">
        <v>126</v>
      </c>
    </row>
    <row r="230" spans="2:65" s="1" customFormat="1" ht="33" customHeight="1">
      <c r="B230" s="127"/>
      <c r="C230" s="128" t="s">
        <v>275</v>
      </c>
      <c r="D230" s="128" t="s">
        <v>129</v>
      </c>
      <c r="E230" s="129" t="s">
        <v>276</v>
      </c>
      <c r="F230" s="130" t="s">
        <v>277</v>
      </c>
      <c r="G230" s="131" t="s">
        <v>143</v>
      </c>
      <c r="H230" s="132">
        <v>29.8</v>
      </c>
      <c r="I230" s="133"/>
      <c r="J230" s="134">
        <f>ROUND(I230*H230,2)</f>
        <v>0</v>
      </c>
      <c r="K230" s="130" t="s">
        <v>133</v>
      </c>
      <c r="L230" s="31"/>
      <c r="M230" s="135" t="s">
        <v>1</v>
      </c>
      <c r="N230" s="136" t="s">
        <v>40</v>
      </c>
      <c r="P230" s="137">
        <f>O230*H230</f>
        <v>0</v>
      </c>
      <c r="Q230" s="137">
        <v>1.65E-3</v>
      </c>
      <c r="R230" s="137">
        <f>Q230*H230</f>
        <v>4.9169999999999998E-2</v>
      </c>
      <c r="S230" s="137">
        <v>0</v>
      </c>
      <c r="T230" s="138">
        <f>S230*H230</f>
        <v>0</v>
      </c>
      <c r="AR230" s="139" t="s">
        <v>188</v>
      </c>
      <c r="AT230" s="139" t="s">
        <v>129</v>
      </c>
      <c r="AU230" s="139" t="s">
        <v>85</v>
      </c>
      <c r="AY230" s="16" t="s">
        <v>126</v>
      </c>
      <c r="BE230" s="140">
        <f>IF(N230="základní",J230,0)</f>
        <v>0</v>
      </c>
      <c r="BF230" s="140">
        <f>IF(N230="snížená",J230,0)</f>
        <v>0</v>
      </c>
      <c r="BG230" s="140">
        <f>IF(N230="zákl. přenesená",J230,0)</f>
        <v>0</v>
      </c>
      <c r="BH230" s="140">
        <f>IF(N230="sníž. přenesená",J230,0)</f>
        <v>0</v>
      </c>
      <c r="BI230" s="140">
        <f>IF(N230="nulová",J230,0)</f>
        <v>0</v>
      </c>
      <c r="BJ230" s="16" t="s">
        <v>83</v>
      </c>
      <c r="BK230" s="140">
        <f>ROUND(I230*H230,2)</f>
        <v>0</v>
      </c>
      <c r="BL230" s="16" t="s">
        <v>188</v>
      </c>
      <c r="BM230" s="139" t="s">
        <v>278</v>
      </c>
    </row>
    <row r="231" spans="2:65" s="13" customFormat="1" ht="10.3">
      <c r="B231" s="148"/>
      <c r="D231" s="142" t="s">
        <v>136</v>
      </c>
      <c r="E231" s="149" t="s">
        <v>1</v>
      </c>
      <c r="F231" s="150" t="s">
        <v>279</v>
      </c>
      <c r="H231" s="151">
        <v>29.8</v>
      </c>
      <c r="I231" s="152"/>
      <c r="L231" s="148"/>
      <c r="M231" s="153"/>
      <c r="T231" s="154"/>
      <c r="AT231" s="149" t="s">
        <v>136</v>
      </c>
      <c r="AU231" s="149" t="s">
        <v>85</v>
      </c>
      <c r="AV231" s="13" t="s">
        <v>85</v>
      </c>
      <c r="AW231" s="13" t="s">
        <v>32</v>
      </c>
      <c r="AX231" s="13" t="s">
        <v>83</v>
      </c>
      <c r="AY231" s="149" t="s">
        <v>126</v>
      </c>
    </row>
    <row r="232" spans="2:65" s="1" customFormat="1" ht="37.85" customHeight="1">
      <c r="B232" s="127"/>
      <c r="C232" s="128" t="s">
        <v>280</v>
      </c>
      <c r="D232" s="128" t="s">
        <v>129</v>
      </c>
      <c r="E232" s="129" t="s">
        <v>281</v>
      </c>
      <c r="F232" s="130" t="s">
        <v>282</v>
      </c>
      <c r="G232" s="131" t="s">
        <v>143</v>
      </c>
      <c r="H232" s="132">
        <v>140.96</v>
      </c>
      <c r="I232" s="133"/>
      <c r="J232" s="134">
        <f>ROUND(I232*H232,2)</f>
        <v>0</v>
      </c>
      <c r="K232" s="130" t="s">
        <v>133</v>
      </c>
      <c r="L232" s="31"/>
      <c r="M232" s="135" t="s">
        <v>1</v>
      </c>
      <c r="N232" s="136" t="s">
        <v>40</v>
      </c>
      <c r="P232" s="137">
        <f>O232*H232</f>
        <v>0</v>
      </c>
      <c r="Q232" s="137">
        <v>1.1100000000000001E-3</v>
      </c>
      <c r="R232" s="137">
        <f>Q232*H232</f>
        <v>0.15646560000000001</v>
      </c>
      <c r="S232" s="137">
        <v>0</v>
      </c>
      <c r="T232" s="138">
        <f>S232*H232</f>
        <v>0</v>
      </c>
      <c r="AR232" s="139" t="s">
        <v>188</v>
      </c>
      <c r="AT232" s="139" t="s">
        <v>129</v>
      </c>
      <c r="AU232" s="139" t="s">
        <v>85</v>
      </c>
      <c r="AY232" s="16" t="s">
        <v>126</v>
      </c>
      <c r="BE232" s="140">
        <f>IF(N232="základní",J232,0)</f>
        <v>0</v>
      </c>
      <c r="BF232" s="140">
        <f>IF(N232="snížená",J232,0)</f>
        <v>0</v>
      </c>
      <c r="BG232" s="140">
        <f>IF(N232="zákl. přenesená",J232,0)</f>
        <v>0</v>
      </c>
      <c r="BH232" s="140">
        <f>IF(N232="sníž. přenesená",J232,0)</f>
        <v>0</v>
      </c>
      <c r="BI232" s="140">
        <f>IF(N232="nulová",J232,0)</f>
        <v>0</v>
      </c>
      <c r="BJ232" s="16" t="s">
        <v>83</v>
      </c>
      <c r="BK232" s="140">
        <f>ROUND(I232*H232,2)</f>
        <v>0</v>
      </c>
      <c r="BL232" s="16" t="s">
        <v>188</v>
      </c>
      <c r="BM232" s="139" t="s">
        <v>283</v>
      </c>
    </row>
    <row r="233" spans="2:65" s="12" customFormat="1" ht="10.3">
      <c r="B233" s="141"/>
      <c r="D233" s="142" t="s">
        <v>136</v>
      </c>
      <c r="E233" s="143" t="s">
        <v>1</v>
      </c>
      <c r="F233" s="144" t="s">
        <v>284</v>
      </c>
      <c r="H233" s="143" t="s">
        <v>1</v>
      </c>
      <c r="I233" s="145"/>
      <c r="L233" s="141"/>
      <c r="M233" s="146"/>
      <c r="T233" s="147"/>
      <c r="AT233" s="143" t="s">
        <v>136</v>
      </c>
      <c r="AU233" s="143" t="s">
        <v>85</v>
      </c>
      <c r="AV233" s="12" t="s">
        <v>83</v>
      </c>
      <c r="AW233" s="12" t="s">
        <v>32</v>
      </c>
      <c r="AX233" s="12" t="s">
        <v>75</v>
      </c>
      <c r="AY233" s="143" t="s">
        <v>126</v>
      </c>
    </row>
    <row r="234" spans="2:65" s="12" customFormat="1" ht="10.3">
      <c r="B234" s="141"/>
      <c r="D234" s="142" t="s">
        <v>136</v>
      </c>
      <c r="E234" s="143" t="s">
        <v>1</v>
      </c>
      <c r="F234" s="144" t="s">
        <v>228</v>
      </c>
      <c r="H234" s="143" t="s">
        <v>1</v>
      </c>
      <c r="I234" s="145"/>
      <c r="L234" s="141"/>
      <c r="M234" s="146"/>
      <c r="T234" s="147"/>
      <c r="AT234" s="143" t="s">
        <v>136</v>
      </c>
      <c r="AU234" s="143" t="s">
        <v>85</v>
      </c>
      <c r="AV234" s="12" t="s">
        <v>83</v>
      </c>
      <c r="AW234" s="12" t="s">
        <v>32</v>
      </c>
      <c r="AX234" s="12" t="s">
        <v>75</v>
      </c>
      <c r="AY234" s="143" t="s">
        <v>126</v>
      </c>
    </row>
    <row r="235" spans="2:65" s="12" customFormat="1" ht="10.3">
      <c r="B235" s="141"/>
      <c r="D235" s="142" t="s">
        <v>136</v>
      </c>
      <c r="E235" s="143" t="s">
        <v>1</v>
      </c>
      <c r="F235" s="144" t="s">
        <v>272</v>
      </c>
      <c r="H235" s="143" t="s">
        <v>1</v>
      </c>
      <c r="I235" s="145"/>
      <c r="L235" s="141"/>
      <c r="M235" s="146"/>
      <c r="T235" s="147"/>
      <c r="AT235" s="143" t="s">
        <v>136</v>
      </c>
      <c r="AU235" s="143" t="s">
        <v>85</v>
      </c>
      <c r="AV235" s="12" t="s">
        <v>83</v>
      </c>
      <c r="AW235" s="12" t="s">
        <v>32</v>
      </c>
      <c r="AX235" s="12" t="s">
        <v>75</v>
      </c>
      <c r="AY235" s="143" t="s">
        <v>126</v>
      </c>
    </row>
    <row r="236" spans="2:65" s="13" customFormat="1" ht="10.3">
      <c r="B236" s="148"/>
      <c r="D236" s="142" t="s">
        <v>136</v>
      </c>
      <c r="E236" s="149" t="s">
        <v>1</v>
      </c>
      <c r="F236" s="150" t="s">
        <v>273</v>
      </c>
      <c r="H236" s="151">
        <v>140.96</v>
      </c>
      <c r="I236" s="152"/>
      <c r="L236" s="148"/>
      <c r="M236" s="153"/>
      <c r="T236" s="154"/>
      <c r="AT236" s="149" t="s">
        <v>136</v>
      </c>
      <c r="AU236" s="149" t="s">
        <v>85</v>
      </c>
      <c r="AV236" s="13" t="s">
        <v>85</v>
      </c>
      <c r="AW236" s="13" t="s">
        <v>32</v>
      </c>
      <c r="AX236" s="13" t="s">
        <v>83</v>
      </c>
      <c r="AY236" s="149" t="s">
        <v>126</v>
      </c>
    </row>
    <row r="237" spans="2:65" s="1" customFormat="1" ht="24.15" customHeight="1">
      <c r="B237" s="127"/>
      <c r="C237" s="128" t="s">
        <v>285</v>
      </c>
      <c r="D237" s="128" t="s">
        <v>129</v>
      </c>
      <c r="E237" s="129" t="s">
        <v>286</v>
      </c>
      <c r="F237" s="130" t="s">
        <v>287</v>
      </c>
      <c r="G237" s="131" t="s">
        <v>132</v>
      </c>
      <c r="H237" s="132">
        <v>879.86400000000003</v>
      </c>
      <c r="I237" s="133"/>
      <c r="J237" s="134">
        <f>ROUND(I237*H237,2)</f>
        <v>0</v>
      </c>
      <c r="K237" s="130" t="s">
        <v>133</v>
      </c>
      <c r="L237" s="31"/>
      <c r="M237" s="135" t="s">
        <v>1</v>
      </c>
      <c r="N237" s="136" t="s">
        <v>40</v>
      </c>
      <c r="P237" s="137">
        <f>O237*H237</f>
        <v>0</v>
      </c>
      <c r="Q237" s="137">
        <v>0</v>
      </c>
      <c r="R237" s="137">
        <f>Q237*H237</f>
        <v>0</v>
      </c>
      <c r="S237" s="137">
        <v>0</v>
      </c>
      <c r="T237" s="138">
        <f>S237*H237</f>
        <v>0</v>
      </c>
      <c r="AR237" s="139" t="s">
        <v>188</v>
      </c>
      <c r="AT237" s="139" t="s">
        <v>129</v>
      </c>
      <c r="AU237" s="139" t="s">
        <v>85</v>
      </c>
      <c r="AY237" s="16" t="s">
        <v>126</v>
      </c>
      <c r="BE237" s="140">
        <f>IF(N237="základní",J237,0)</f>
        <v>0</v>
      </c>
      <c r="BF237" s="140">
        <f>IF(N237="snížená",J237,0)</f>
        <v>0</v>
      </c>
      <c r="BG237" s="140">
        <f>IF(N237="zákl. přenesená",J237,0)</f>
        <v>0</v>
      </c>
      <c r="BH237" s="140">
        <f>IF(N237="sníž. přenesená",J237,0)</f>
        <v>0</v>
      </c>
      <c r="BI237" s="140">
        <f>IF(N237="nulová",J237,0)</f>
        <v>0</v>
      </c>
      <c r="BJ237" s="16" t="s">
        <v>83</v>
      </c>
      <c r="BK237" s="140">
        <f>ROUND(I237*H237,2)</f>
        <v>0</v>
      </c>
      <c r="BL237" s="16" t="s">
        <v>188</v>
      </c>
      <c r="BM237" s="139" t="s">
        <v>288</v>
      </c>
    </row>
    <row r="238" spans="2:65" s="12" customFormat="1" ht="10.3">
      <c r="B238" s="141"/>
      <c r="D238" s="142" t="s">
        <v>136</v>
      </c>
      <c r="E238" s="143" t="s">
        <v>1</v>
      </c>
      <c r="F238" s="144" t="s">
        <v>228</v>
      </c>
      <c r="H238" s="143" t="s">
        <v>1</v>
      </c>
      <c r="I238" s="145"/>
      <c r="L238" s="141"/>
      <c r="M238" s="146"/>
      <c r="T238" s="147"/>
      <c r="AT238" s="143" t="s">
        <v>136</v>
      </c>
      <c r="AU238" s="143" t="s">
        <v>85</v>
      </c>
      <c r="AV238" s="12" t="s">
        <v>83</v>
      </c>
      <c r="AW238" s="12" t="s">
        <v>32</v>
      </c>
      <c r="AX238" s="12" t="s">
        <v>75</v>
      </c>
      <c r="AY238" s="143" t="s">
        <v>126</v>
      </c>
    </row>
    <row r="239" spans="2:65" s="12" customFormat="1" ht="10.3">
      <c r="B239" s="141"/>
      <c r="D239" s="142" t="s">
        <v>136</v>
      </c>
      <c r="E239" s="143" t="s">
        <v>1</v>
      </c>
      <c r="F239" s="144" t="s">
        <v>229</v>
      </c>
      <c r="H239" s="143" t="s">
        <v>1</v>
      </c>
      <c r="I239" s="145"/>
      <c r="L239" s="141"/>
      <c r="M239" s="146"/>
      <c r="T239" s="147"/>
      <c r="AT239" s="143" t="s">
        <v>136</v>
      </c>
      <c r="AU239" s="143" t="s">
        <v>85</v>
      </c>
      <c r="AV239" s="12" t="s">
        <v>83</v>
      </c>
      <c r="AW239" s="12" t="s">
        <v>32</v>
      </c>
      <c r="AX239" s="12" t="s">
        <v>75</v>
      </c>
      <c r="AY239" s="143" t="s">
        <v>126</v>
      </c>
    </row>
    <row r="240" spans="2:65" s="13" customFormat="1" ht="10.3">
      <c r="B240" s="148"/>
      <c r="D240" s="142" t="s">
        <v>136</v>
      </c>
      <c r="E240" s="149" t="s">
        <v>1</v>
      </c>
      <c r="F240" s="150" t="s">
        <v>230</v>
      </c>
      <c r="H240" s="151">
        <v>839.45399999999995</v>
      </c>
      <c r="I240" s="152"/>
      <c r="L240" s="148"/>
      <c r="M240" s="153"/>
      <c r="T240" s="154"/>
      <c r="AT240" s="149" t="s">
        <v>136</v>
      </c>
      <c r="AU240" s="149" t="s">
        <v>85</v>
      </c>
      <c r="AV240" s="13" t="s">
        <v>85</v>
      </c>
      <c r="AW240" s="13" t="s">
        <v>32</v>
      </c>
      <c r="AX240" s="13" t="s">
        <v>75</v>
      </c>
      <c r="AY240" s="149" t="s">
        <v>126</v>
      </c>
    </row>
    <row r="241" spans="2:65" s="12" customFormat="1" ht="10.3">
      <c r="B241" s="141"/>
      <c r="D241" s="142" t="s">
        <v>136</v>
      </c>
      <c r="E241" s="143" t="s">
        <v>1</v>
      </c>
      <c r="F241" s="144" t="s">
        <v>231</v>
      </c>
      <c r="H241" s="143" t="s">
        <v>1</v>
      </c>
      <c r="I241" s="145"/>
      <c r="L241" s="141"/>
      <c r="M241" s="146"/>
      <c r="T241" s="147"/>
      <c r="AT241" s="143" t="s">
        <v>136</v>
      </c>
      <c r="AU241" s="143" t="s">
        <v>85</v>
      </c>
      <c r="AV241" s="12" t="s">
        <v>83</v>
      </c>
      <c r="AW241" s="12" t="s">
        <v>32</v>
      </c>
      <c r="AX241" s="12" t="s">
        <v>75</v>
      </c>
      <c r="AY241" s="143" t="s">
        <v>126</v>
      </c>
    </row>
    <row r="242" spans="2:65" s="13" customFormat="1" ht="10.3">
      <c r="B242" s="148"/>
      <c r="D242" s="142" t="s">
        <v>136</v>
      </c>
      <c r="E242" s="149" t="s">
        <v>1</v>
      </c>
      <c r="F242" s="150" t="s">
        <v>232</v>
      </c>
      <c r="H242" s="151">
        <v>38.4</v>
      </c>
      <c r="I242" s="152"/>
      <c r="L242" s="148"/>
      <c r="M242" s="153"/>
      <c r="T242" s="154"/>
      <c r="AT242" s="149" t="s">
        <v>136</v>
      </c>
      <c r="AU242" s="149" t="s">
        <v>85</v>
      </c>
      <c r="AV242" s="13" t="s">
        <v>85</v>
      </c>
      <c r="AW242" s="13" t="s">
        <v>32</v>
      </c>
      <c r="AX242" s="13" t="s">
        <v>75</v>
      </c>
      <c r="AY242" s="149" t="s">
        <v>126</v>
      </c>
    </row>
    <row r="243" spans="2:65" s="12" customFormat="1" ht="10.3">
      <c r="B243" s="141"/>
      <c r="D243" s="142" t="s">
        <v>136</v>
      </c>
      <c r="E243" s="143" t="s">
        <v>1</v>
      </c>
      <c r="F243" s="144" t="s">
        <v>233</v>
      </c>
      <c r="H243" s="143" t="s">
        <v>1</v>
      </c>
      <c r="I243" s="145"/>
      <c r="L243" s="141"/>
      <c r="M243" s="146"/>
      <c r="T243" s="147"/>
      <c r="AT243" s="143" t="s">
        <v>136</v>
      </c>
      <c r="AU243" s="143" t="s">
        <v>85</v>
      </c>
      <c r="AV243" s="12" t="s">
        <v>83</v>
      </c>
      <c r="AW243" s="12" t="s">
        <v>32</v>
      </c>
      <c r="AX243" s="12" t="s">
        <v>75</v>
      </c>
      <c r="AY243" s="143" t="s">
        <v>126</v>
      </c>
    </row>
    <row r="244" spans="2:65" s="13" customFormat="1" ht="10.3">
      <c r="B244" s="148"/>
      <c r="D244" s="142" t="s">
        <v>136</v>
      </c>
      <c r="E244" s="149" t="s">
        <v>1</v>
      </c>
      <c r="F244" s="150" t="s">
        <v>234</v>
      </c>
      <c r="H244" s="151">
        <v>1.32</v>
      </c>
      <c r="I244" s="152"/>
      <c r="L244" s="148"/>
      <c r="M244" s="153"/>
      <c r="T244" s="154"/>
      <c r="AT244" s="149" t="s">
        <v>136</v>
      </c>
      <c r="AU244" s="149" t="s">
        <v>85</v>
      </c>
      <c r="AV244" s="13" t="s">
        <v>85</v>
      </c>
      <c r="AW244" s="13" t="s">
        <v>32</v>
      </c>
      <c r="AX244" s="13" t="s">
        <v>75</v>
      </c>
      <c r="AY244" s="149" t="s">
        <v>126</v>
      </c>
    </row>
    <row r="245" spans="2:65" s="12" customFormat="1" ht="10.3">
      <c r="B245" s="141"/>
      <c r="D245" s="142" t="s">
        <v>136</v>
      </c>
      <c r="E245" s="143" t="s">
        <v>1</v>
      </c>
      <c r="F245" s="144" t="s">
        <v>201</v>
      </c>
      <c r="H245" s="143" t="s">
        <v>1</v>
      </c>
      <c r="I245" s="145"/>
      <c r="L245" s="141"/>
      <c r="M245" s="146"/>
      <c r="T245" s="147"/>
      <c r="AT245" s="143" t="s">
        <v>136</v>
      </c>
      <c r="AU245" s="143" t="s">
        <v>85</v>
      </c>
      <c r="AV245" s="12" t="s">
        <v>83</v>
      </c>
      <c r="AW245" s="12" t="s">
        <v>32</v>
      </c>
      <c r="AX245" s="12" t="s">
        <v>75</v>
      </c>
      <c r="AY245" s="143" t="s">
        <v>126</v>
      </c>
    </row>
    <row r="246" spans="2:65" s="13" customFormat="1" ht="10.3">
      <c r="B246" s="148"/>
      <c r="D246" s="142" t="s">
        <v>136</v>
      </c>
      <c r="E246" s="149" t="s">
        <v>1</v>
      </c>
      <c r="F246" s="150" t="s">
        <v>235</v>
      </c>
      <c r="H246" s="151">
        <v>0.69</v>
      </c>
      <c r="I246" s="152"/>
      <c r="L246" s="148"/>
      <c r="M246" s="153"/>
      <c r="T246" s="154"/>
      <c r="AT246" s="149" t="s">
        <v>136</v>
      </c>
      <c r="AU246" s="149" t="s">
        <v>85</v>
      </c>
      <c r="AV246" s="13" t="s">
        <v>85</v>
      </c>
      <c r="AW246" s="13" t="s">
        <v>32</v>
      </c>
      <c r="AX246" s="13" t="s">
        <v>75</v>
      </c>
      <c r="AY246" s="149" t="s">
        <v>126</v>
      </c>
    </row>
    <row r="247" spans="2:65" s="14" customFormat="1" ht="10.3">
      <c r="B247" s="155"/>
      <c r="D247" s="142" t="s">
        <v>136</v>
      </c>
      <c r="E247" s="156" t="s">
        <v>1</v>
      </c>
      <c r="F247" s="157" t="s">
        <v>140</v>
      </c>
      <c r="H247" s="158">
        <v>879.86400000000003</v>
      </c>
      <c r="I247" s="159"/>
      <c r="L247" s="155"/>
      <c r="M247" s="160"/>
      <c r="T247" s="161"/>
      <c r="AT247" s="156" t="s">
        <v>136</v>
      </c>
      <c r="AU247" s="156" t="s">
        <v>85</v>
      </c>
      <c r="AV247" s="14" t="s">
        <v>134</v>
      </c>
      <c r="AW247" s="14" t="s">
        <v>32</v>
      </c>
      <c r="AX247" s="14" t="s">
        <v>83</v>
      </c>
      <c r="AY247" s="156" t="s">
        <v>126</v>
      </c>
    </row>
    <row r="248" spans="2:65" s="1" customFormat="1" ht="16.5" customHeight="1">
      <c r="B248" s="127"/>
      <c r="C248" s="162" t="s">
        <v>289</v>
      </c>
      <c r="D248" s="162" t="s">
        <v>203</v>
      </c>
      <c r="E248" s="163" t="s">
        <v>290</v>
      </c>
      <c r="F248" s="164" t="s">
        <v>291</v>
      </c>
      <c r="G248" s="165" t="s">
        <v>132</v>
      </c>
      <c r="H248" s="166">
        <v>1016.2430000000001</v>
      </c>
      <c r="I248" s="167"/>
      <c r="J248" s="168">
        <f>ROUND(I248*H248,2)</f>
        <v>0</v>
      </c>
      <c r="K248" s="164" t="s">
        <v>1</v>
      </c>
      <c r="L248" s="169"/>
      <c r="M248" s="170" t="s">
        <v>1</v>
      </c>
      <c r="N248" s="171" t="s">
        <v>40</v>
      </c>
      <c r="P248" s="137">
        <f>O248*H248</f>
        <v>0</v>
      </c>
      <c r="Q248" s="137">
        <v>2.9999999999999997E-4</v>
      </c>
      <c r="R248" s="137">
        <f>Q248*H248</f>
        <v>0.3048729</v>
      </c>
      <c r="S248" s="137">
        <v>0</v>
      </c>
      <c r="T248" s="138">
        <f>S248*H248</f>
        <v>0</v>
      </c>
      <c r="AR248" s="139" t="s">
        <v>206</v>
      </c>
      <c r="AT248" s="139" t="s">
        <v>203</v>
      </c>
      <c r="AU248" s="139" t="s">
        <v>85</v>
      </c>
      <c r="AY248" s="16" t="s">
        <v>126</v>
      </c>
      <c r="BE248" s="140">
        <f>IF(N248="základní",J248,0)</f>
        <v>0</v>
      </c>
      <c r="BF248" s="140">
        <f>IF(N248="snížená",J248,0)</f>
        <v>0</v>
      </c>
      <c r="BG248" s="140">
        <f>IF(N248="zákl. přenesená",J248,0)</f>
        <v>0</v>
      </c>
      <c r="BH248" s="140">
        <f>IF(N248="sníž. přenesená",J248,0)</f>
        <v>0</v>
      </c>
      <c r="BI248" s="140">
        <f>IF(N248="nulová",J248,0)</f>
        <v>0</v>
      </c>
      <c r="BJ248" s="16" t="s">
        <v>83</v>
      </c>
      <c r="BK248" s="140">
        <f>ROUND(I248*H248,2)</f>
        <v>0</v>
      </c>
      <c r="BL248" s="16" t="s">
        <v>188</v>
      </c>
      <c r="BM248" s="139" t="s">
        <v>292</v>
      </c>
    </row>
    <row r="249" spans="2:65" s="13" customFormat="1" ht="10.3">
      <c r="B249" s="148"/>
      <c r="D249" s="142" t="s">
        <v>136</v>
      </c>
      <c r="F249" s="150" t="s">
        <v>293</v>
      </c>
      <c r="H249" s="151">
        <v>1016.2430000000001</v>
      </c>
      <c r="I249" s="152"/>
      <c r="L249" s="148"/>
      <c r="M249" s="153"/>
      <c r="T249" s="154"/>
      <c r="AT249" s="149" t="s">
        <v>136</v>
      </c>
      <c r="AU249" s="149" t="s">
        <v>85</v>
      </c>
      <c r="AV249" s="13" t="s">
        <v>85</v>
      </c>
      <c r="AW249" s="13" t="s">
        <v>3</v>
      </c>
      <c r="AX249" s="13" t="s">
        <v>83</v>
      </c>
      <c r="AY249" s="149" t="s">
        <v>126</v>
      </c>
    </row>
    <row r="250" spans="2:65" s="1" customFormat="1" ht="24.15" customHeight="1">
      <c r="B250" s="127"/>
      <c r="C250" s="128" t="s">
        <v>294</v>
      </c>
      <c r="D250" s="128" t="s">
        <v>129</v>
      </c>
      <c r="E250" s="129" t="s">
        <v>295</v>
      </c>
      <c r="F250" s="130" t="s">
        <v>296</v>
      </c>
      <c r="G250" s="131" t="s">
        <v>244</v>
      </c>
      <c r="H250" s="132">
        <v>30</v>
      </c>
      <c r="I250" s="133"/>
      <c r="J250" s="134">
        <f>ROUND(I250*H250,2)</f>
        <v>0</v>
      </c>
      <c r="K250" s="130" t="s">
        <v>133</v>
      </c>
      <c r="L250" s="31"/>
      <c r="M250" s="135" t="s">
        <v>1</v>
      </c>
      <c r="N250" s="136" t="s">
        <v>40</v>
      </c>
      <c r="P250" s="137">
        <f>O250*H250</f>
        <v>0</v>
      </c>
      <c r="Q250" s="137">
        <v>6.3E-3</v>
      </c>
      <c r="R250" s="137">
        <f>Q250*H250</f>
        <v>0.189</v>
      </c>
      <c r="S250" s="137">
        <v>0</v>
      </c>
      <c r="T250" s="138">
        <f>S250*H250</f>
        <v>0</v>
      </c>
      <c r="AR250" s="139" t="s">
        <v>188</v>
      </c>
      <c r="AT250" s="139" t="s">
        <v>129</v>
      </c>
      <c r="AU250" s="139" t="s">
        <v>85</v>
      </c>
      <c r="AY250" s="16" t="s">
        <v>126</v>
      </c>
      <c r="BE250" s="140">
        <f>IF(N250="základní",J250,0)</f>
        <v>0</v>
      </c>
      <c r="BF250" s="140">
        <f>IF(N250="snížená",J250,0)</f>
        <v>0</v>
      </c>
      <c r="BG250" s="140">
        <f>IF(N250="zákl. přenesená",J250,0)</f>
        <v>0</v>
      </c>
      <c r="BH250" s="140">
        <f>IF(N250="sníž. přenesená",J250,0)</f>
        <v>0</v>
      </c>
      <c r="BI250" s="140">
        <f>IF(N250="nulová",J250,0)</f>
        <v>0</v>
      </c>
      <c r="BJ250" s="16" t="s">
        <v>83</v>
      </c>
      <c r="BK250" s="140">
        <f>ROUND(I250*H250,2)</f>
        <v>0</v>
      </c>
      <c r="BL250" s="16" t="s">
        <v>188</v>
      </c>
      <c r="BM250" s="139" t="s">
        <v>297</v>
      </c>
    </row>
    <row r="251" spans="2:65" s="12" customFormat="1" ht="10.3">
      <c r="B251" s="141"/>
      <c r="D251" s="142" t="s">
        <v>136</v>
      </c>
      <c r="E251" s="143" t="s">
        <v>1</v>
      </c>
      <c r="F251" s="144" t="s">
        <v>228</v>
      </c>
      <c r="H251" s="143" t="s">
        <v>1</v>
      </c>
      <c r="I251" s="145"/>
      <c r="L251" s="141"/>
      <c r="M251" s="146"/>
      <c r="T251" s="147"/>
      <c r="AT251" s="143" t="s">
        <v>136</v>
      </c>
      <c r="AU251" s="143" t="s">
        <v>85</v>
      </c>
      <c r="AV251" s="12" t="s">
        <v>83</v>
      </c>
      <c r="AW251" s="12" t="s">
        <v>32</v>
      </c>
      <c r="AX251" s="12" t="s">
        <v>75</v>
      </c>
      <c r="AY251" s="143" t="s">
        <v>126</v>
      </c>
    </row>
    <row r="252" spans="2:65" s="13" customFormat="1" ht="10.3">
      <c r="B252" s="148"/>
      <c r="D252" s="142" t="s">
        <v>136</v>
      </c>
      <c r="E252" s="149" t="s">
        <v>1</v>
      </c>
      <c r="F252" s="150" t="s">
        <v>298</v>
      </c>
      <c r="H252" s="151">
        <v>30</v>
      </c>
      <c r="I252" s="152"/>
      <c r="L252" s="148"/>
      <c r="M252" s="153"/>
      <c r="T252" s="154"/>
      <c r="AT252" s="149" t="s">
        <v>136</v>
      </c>
      <c r="AU252" s="149" t="s">
        <v>85</v>
      </c>
      <c r="AV252" s="13" t="s">
        <v>85</v>
      </c>
      <c r="AW252" s="13" t="s">
        <v>32</v>
      </c>
      <c r="AX252" s="13" t="s">
        <v>83</v>
      </c>
      <c r="AY252" s="149" t="s">
        <v>126</v>
      </c>
    </row>
    <row r="253" spans="2:65" s="1" customFormat="1" ht="33" customHeight="1">
      <c r="B253" s="127"/>
      <c r="C253" s="128" t="s">
        <v>299</v>
      </c>
      <c r="D253" s="128" t="s">
        <v>129</v>
      </c>
      <c r="E253" s="129" t="s">
        <v>300</v>
      </c>
      <c r="F253" s="130" t="s">
        <v>301</v>
      </c>
      <c r="G253" s="131" t="s">
        <v>143</v>
      </c>
      <c r="H253" s="132">
        <v>254.65</v>
      </c>
      <c r="I253" s="133"/>
      <c r="J253" s="134">
        <f>ROUND(I253*H253,2)</f>
        <v>0</v>
      </c>
      <c r="K253" s="130" t="s">
        <v>133</v>
      </c>
      <c r="L253" s="31"/>
      <c r="M253" s="135" t="s">
        <v>1</v>
      </c>
      <c r="N253" s="136" t="s">
        <v>40</v>
      </c>
      <c r="P253" s="137">
        <f>O253*H253</f>
        <v>0</v>
      </c>
      <c r="Q253" s="137">
        <v>3.32E-3</v>
      </c>
      <c r="R253" s="137">
        <f>Q253*H253</f>
        <v>0.84543800000000002</v>
      </c>
      <c r="S253" s="137">
        <v>0</v>
      </c>
      <c r="T253" s="138">
        <f>S253*H253</f>
        <v>0</v>
      </c>
      <c r="AR253" s="139" t="s">
        <v>188</v>
      </c>
      <c r="AT253" s="139" t="s">
        <v>129</v>
      </c>
      <c r="AU253" s="139" t="s">
        <v>85</v>
      </c>
      <c r="AY253" s="16" t="s">
        <v>126</v>
      </c>
      <c r="BE253" s="140">
        <f>IF(N253="základní",J253,0)</f>
        <v>0</v>
      </c>
      <c r="BF253" s="140">
        <f>IF(N253="snížená",J253,0)</f>
        <v>0</v>
      </c>
      <c r="BG253" s="140">
        <f>IF(N253="zákl. přenesená",J253,0)</f>
        <v>0</v>
      </c>
      <c r="BH253" s="140">
        <f>IF(N253="sníž. přenesená",J253,0)</f>
        <v>0</v>
      </c>
      <c r="BI253" s="140">
        <f>IF(N253="nulová",J253,0)</f>
        <v>0</v>
      </c>
      <c r="BJ253" s="16" t="s">
        <v>83</v>
      </c>
      <c r="BK253" s="140">
        <f>ROUND(I253*H253,2)</f>
        <v>0</v>
      </c>
      <c r="BL253" s="16" t="s">
        <v>188</v>
      </c>
      <c r="BM253" s="139" t="s">
        <v>302</v>
      </c>
    </row>
    <row r="254" spans="2:65" s="12" customFormat="1" ht="10.3">
      <c r="B254" s="141"/>
      <c r="D254" s="142" t="s">
        <v>136</v>
      </c>
      <c r="E254" s="143" t="s">
        <v>1</v>
      </c>
      <c r="F254" s="144" t="s">
        <v>228</v>
      </c>
      <c r="H254" s="143" t="s">
        <v>1</v>
      </c>
      <c r="I254" s="145"/>
      <c r="L254" s="141"/>
      <c r="M254" s="146"/>
      <c r="T254" s="147"/>
      <c r="AT254" s="143" t="s">
        <v>136</v>
      </c>
      <c r="AU254" s="143" t="s">
        <v>85</v>
      </c>
      <c r="AV254" s="12" t="s">
        <v>83</v>
      </c>
      <c r="AW254" s="12" t="s">
        <v>32</v>
      </c>
      <c r="AX254" s="12" t="s">
        <v>75</v>
      </c>
      <c r="AY254" s="143" t="s">
        <v>126</v>
      </c>
    </row>
    <row r="255" spans="2:65" s="12" customFormat="1" ht="10.3">
      <c r="B255" s="141"/>
      <c r="D255" s="142" t="s">
        <v>136</v>
      </c>
      <c r="E255" s="143" t="s">
        <v>1</v>
      </c>
      <c r="F255" s="144" t="s">
        <v>263</v>
      </c>
      <c r="H255" s="143" t="s">
        <v>1</v>
      </c>
      <c r="I255" s="145"/>
      <c r="L255" s="141"/>
      <c r="M255" s="146"/>
      <c r="T255" s="147"/>
      <c r="AT255" s="143" t="s">
        <v>136</v>
      </c>
      <c r="AU255" s="143" t="s">
        <v>85</v>
      </c>
      <c r="AV255" s="12" t="s">
        <v>83</v>
      </c>
      <c r="AW255" s="12" t="s">
        <v>32</v>
      </c>
      <c r="AX255" s="12" t="s">
        <v>75</v>
      </c>
      <c r="AY255" s="143" t="s">
        <v>126</v>
      </c>
    </row>
    <row r="256" spans="2:65" s="13" customFormat="1" ht="10.3">
      <c r="B256" s="148"/>
      <c r="D256" s="142" t="s">
        <v>136</v>
      </c>
      <c r="E256" s="149" t="s">
        <v>1</v>
      </c>
      <c r="F256" s="150" t="s">
        <v>303</v>
      </c>
      <c r="H256" s="151">
        <v>192</v>
      </c>
      <c r="I256" s="152"/>
      <c r="L256" s="148"/>
      <c r="M256" s="153"/>
      <c r="T256" s="154"/>
      <c r="AT256" s="149" t="s">
        <v>136</v>
      </c>
      <c r="AU256" s="149" t="s">
        <v>85</v>
      </c>
      <c r="AV256" s="13" t="s">
        <v>85</v>
      </c>
      <c r="AW256" s="13" t="s">
        <v>32</v>
      </c>
      <c r="AX256" s="13" t="s">
        <v>75</v>
      </c>
      <c r="AY256" s="149" t="s">
        <v>126</v>
      </c>
    </row>
    <row r="257" spans="2:65" s="12" customFormat="1" ht="10.3">
      <c r="B257" s="141"/>
      <c r="D257" s="142" t="s">
        <v>136</v>
      </c>
      <c r="E257" s="143" t="s">
        <v>1</v>
      </c>
      <c r="F257" s="144" t="s">
        <v>199</v>
      </c>
      <c r="H257" s="143" t="s">
        <v>1</v>
      </c>
      <c r="I257" s="145"/>
      <c r="L257" s="141"/>
      <c r="M257" s="146"/>
      <c r="T257" s="147"/>
      <c r="AT257" s="143" t="s">
        <v>136</v>
      </c>
      <c r="AU257" s="143" t="s">
        <v>85</v>
      </c>
      <c r="AV257" s="12" t="s">
        <v>83</v>
      </c>
      <c r="AW257" s="12" t="s">
        <v>32</v>
      </c>
      <c r="AX257" s="12" t="s">
        <v>75</v>
      </c>
      <c r="AY257" s="143" t="s">
        <v>126</v>
      </c>
    </row>
    <row r="258" spans="2:65" s="13" customFormat="1" ht="10.3">
      <c r="B258" s="148"/>
      <c r="D258" s="142" t="s">
        <v>136</v>
      </c>
      <c r="E258" s="149" t="s">
        <v>1</v>
      </c>
      <c r="F258" s="150" t="s">
        <v>266</v>
      </c>
      <c r="H258" s="151">
        <v>4.4000000000000004</v>
      </c>
      <c r="I258" s="152"/>
      <c r="L258" s="148"/>
      <c r="M258" s="153"/>
      <c r="T258" s="154"/>
      <c r="AT258" s="149" t="s">
        <v>136</v>
      </c>
      <c r="AU258" s="149" t="s">
        <v>85</v>
      </c>
      <c r="AV258" s="13" t="s">
        <v>85</v>
      </c>
      <c r="AW258" s="13" t="s">
        <v>32</v>
      </c>
      <c r="AX258" s="13" t="s">
        <v>75</v>
      </c>
      <c r="AY258" s="149" t="s">
        <v>126</v>
      </c>
    </row>
    <row r="259" spans="2:65" s="12" customFormat="1" ht="10.3">
      <c r="B259" s="141"/>
      <c r="D259" s="142" t="s">
        <v>136</v>
      </c>
      <c r="E259" s="143" t="s">
        <v>1</v>
      </c>
      <c r="F259" s="144" t="s">
        <v>201</v>
      </c>
      <c r="H259" s="143" t="s">
        <v>1</v>
      </c>
      <c r="I259" s="145"/>
      <c r="L259" s="141"/>
      <c r="M259" s="146"/>
      <c r="T259" s="147"/>
      <c r="AT259" s="143" t="s">
        <v>136</v>
      </c>
      <c r="AU259" s="143" t="s">
        <v>85</v>
      </c>
      <c r="AV259" s="12" t="s">
        <v>83</v>
      </c>
      <c r="AW259" s="12" t="s">
        <v>32</v>
      </c>
      <c r="AX259" s="12" t="s">
        <v>75</v>
      </c>
      <c r="AY259" s="143" t="s">
        <v>126</v>
      </c>
    </row>
    <row r="260" spans="2:65" s="13" customFormat="1" ht="10.3">
      <c r="B260" s="148"/>
      <c r="D260" s="142" t="s">
        <v>136</v>
      </c>
      <c r="E260" s="149" t="s">
        <v>1</v>
      </c>
      <c r="F260" s="150" t="s">
        <v>258</v>
      </c>
      <c r="H260" s="151">
        <v>3.1</v>
      </c>
      <c r="I260" s="152"/>
      <c r="L260" s="148"/>
      <c r="M260" s="153"/>
      <c r="T260" s="154"/>
      <c r="AT260" s="149" t="s">
        <v>136</v>
      </c>
      <c r="AU260" s="149" t="s">
        <v>85</v>
      </c>
      <c r="AV260" s="13" t="s">
        <v>85</v>
      </c>
      <c r="AW260" s="13" t="s">
        <v>32</v>
      </c>
      <c r="AX260" s="13" t="s">
        <v>75</v>
      </c>
      <c r="AY260" s="149" t="s">
        <v>126</v>
      </c>
    </row>
    <row r="261" spans="2:65" s="12" customFormat="1" ht="10.3">
      <c r="B261" s="141"/>
      <c r="D261" s="142" t="s">
        <v>136</v>
      </c>
      <c r="E261" s="143" t="s">
        <v>1</v>
      </c>
      <c r="F261" s="144" t="s">
        <v>304</v>
      </c>
      <c r="H261" s="143" t="s">
        <v>1</v>
      </c>
      <c r="I261" s="145"/>
      <c r="L261" s="141"/>
      <c r="M261" s="146"/>
      <c r="T261" s="147"/>
      <c r="AT261" s="143" t="s">
        <v>136</v>
      </c>
      <c r="AU261" s="143" t="s">
        <v>85</v>
      </c>
      <c r="AV261" s="12" t="s">
        <v>83</v>
      </c>
      <c r="AW261" s="12" t="s">
        <v>32</v>
      </c>
      <c r="AX261" s="12" t="s">
        <v>75</v>
      </c>
      <c r="AY261" s="143" t="s">
        <v>126</v>
      </c>
    </row>
    <row r="262" spans="2:65" s="13" customFormat="1" ht="10.3">
      <c r="B262" s="148"/>
      <c r="D262" s="142" t="s">
        <v>136</v>
      </c>
      <c r="E262" s="149" t="s">
        <v>1</v>
      </c>
      <c r="F262" s="150" t="s">
        <v>305</v>
      </c>
      <c r="H262" s="151">
        <v>32</v>
      </c>
      <c r="I262" s="152"/>
      <c r="L262" s="148"/>
      <c r="M262" s="153"/>
      <c r="T262" s="154"/>
      <c r="AT262" s="149" t="s">
        <v>136</v>
      </c>
      <c r="AU262" s="149" t="s">
        <v>85</v>
      </c>
      <c r="AV262" s="13" t="s">
        <v>85</v>
      </c>
      <c r="AW262" s="13" t="s">
        <v>32</v>
      </c>
      <c r="AX262" s="13" t="s">
        <v>75</v>
      </c>
      <c r="AY262" s="149" t="s">
        <v>126</v>
      </c>
    </row>
    <row r="263" spans="2:65" s="14" customFormat="1" ht="10.3">
      <c r="B263" s="155"/>
      <c r="D263" s="142" t="s">
        <v>136</v>
      </c>
      <c r="E263" s="156" t="s">
        <v>1</v>
      </c>
      <c r="F263" s="157" t="s">
        <v>140</v>
      </c>
      <c r="H263" s="158">
        <v>231.5</v>
      </c>
      <c r="I263" s="159"/>
      <c r="L263" s="155"/>
      <c r="M263" s="160"/>
      <c r="T263" s="161"/>
      <c r="AT263" s="156" t="s">
        <v>136</v>
      </c>
      <c r="AU263" s="156" t="s">
        <v>85</v>
      </c>
      <c r="AV263" s="14" t="s">
        <v>134</v>
      </c>
      <c r="AW263" s="14" t="s">
        <v>32</v>
      </c>
      <c r="AX263" s="14" t="s">
        <v>83</v>
      </c>
      <c r="AY263" s="156" t="s">
        <v>126</v>
      </c>
    </row>
    <row r="264" spans="2:65" s="13" customFormat="1" ht="10.3">
      <c r="B264" s="148"/>
      <c r="D264" s="142" t="s">
        <v>136</v>
      </c>
      <c r="F264" s="150" t="s">
        <v>306</v>
      </c>
      <c r="H264" s="151">
        <v>254.65</v>
      </c>
      <c r="I264" s="152"/>
      <c r="L264" s="148"/>
      <c r="M264" s="153"/>
      <c r="T264" s="154"/>
      <c r="AT264" s="149" t="s">
        <v>136</v>
      </c>
      <c r="AU264" s="149" t="s">
        <v>85</v>
      </c>
      <c r="AV264" s="13" t="s">
        <v>85</v>
      </c>
      <c r="AW264" s="13" t="s">
        <v>3</v>
      </c>
      <c r="AX264" s="13" t="s">
        <v>83</v>
      </c>
      <c r="AY264" s="149" t="s">
        <v>126</v>
      </c>
    </row>
    <row r="265" spans="2:65" s="1" customFormat="1" ht="24.15" customHeight="1">
      <c r="B265" s="127"/>
      <c r="C265" s="128" t="s">
        <v>307</v>
      </c>
      <c r="D265" s="128" t="s">
        <v>129</v>
      </c>
      <c r="E265" s="129" t="s">
        <v>308</v>
      </c>
      <c r="F265" s="130" t="s">
        <v>309</v>
      </c>
      <c r="G265" s="131" t="s">
        <v>132</v>
      </c>
      <c r="H265" s="132">
        <v>82.35</v>
      </c>
      <c r="I265" s="133"/>
      <c r="J265" s="134">
        <f>ROUND(I265*H265,2)</f>
        <v>0</v>
      </c>
      <c r="K265" s="130" t="s">
        <v>133</v>
      </c>
      <c r="L265" s="31"/>
      <c r="M265" s="135" t="s">
        <v>1</v>
      </c>
      <c r="N265" s="136" t="s">
        <v>40</v>
      </c>
      <c r="P265" s="137">
        <f>O265*H265</f>
        <v>0</v>
      </c>
      <c r="Q265" s="137">
        <v>9.3999999999999997E-4</v>
      </c>
      <c r="R265" s="137">
        <f>Q265*H265</f>
        <v>7.7408999999999992E-2</v>
      </c>
      <c r="S265" s="137">
        <v>0</v>
      </c>
      <c r="T265" s="138">
        <f>S265*H265</f>
        <v>0</v>
      </c>
      <c r="AR265" s="139" t="s">
        <v>188</v>
      </c>
      <c r="AT265" s="139" t="s">
        <v>129</v>
      </c>
      <c r="AU265" s="139" t="s">
        <v>85</v>
      </c>
      <c r="AY265" s="16" t="s">
        <v>126</v>
      </c>
      <c r="BE265" s="140">
        <f>IF(N265="základní",J265,0)</f>
        <v>0</v>
      </c>
      <c r="BF265" s="140">
        <f>IF(N265="snížená",J265,0)</f>
        <v>0</v>
      </c>
      <c r="BG265" s="140">
        <f>IF(N265="zákl. přenesená",J265,0)</f>
        <v>0</v>
      </c>
      <c r="BH265" s="140">
        <f>IF(N265="sníž. přenesená",J265,0)</f>
        <v>0</v>
      </c>
      <c r="BI265" s="140">
        <f>IF(N265="nulová",J265,0)</f>
        <v>0</v>
      </c>
      <c r="BJ265" s="16" t="s">
        <v>83</v>
      </c>
      <c r="BK265" s="140">
        <f>ROUND(I265*H265,2)</f>
        <v>0</v>
      </c>
      <c r="BL265" s="16" t="s">
        <v>188</v>
      </c>
      <c r="BM265" s="139" t="s">
        <v>310</v>
      </c>
    </row>
    <row r="266" spans="2:65" s="12" customFormat="1" ht="10.3">
      <c r="B266" s="141"/>
      <c r="D266" s="142" t="s">
        <v>136</v>
      </c>
      <c r="E266" s="143" t="s">
        <v>1</v>
      </c>
      <c r="F266" s="144" t="s">
        <v>197</v>
      </c>
      <c r="H266" s="143" t="s">
        <v>1</v>
      </c>
      <c r="I266" s="145"/>
      <c r="L266" s="141"/>
      <c r="M266" s="146"/>
      <c r="T266" s="147"/>
      <c r="AT266" s="143" t="s">
        <v>136</v>
      </c>
      <c r="AU266" s="143" t="s">
        <v>85</v>
      </c>
      <c r="AV266" s="12" t="s">
        <v>83</v>
      </c>
      <c r="AW266" s="12" t="s">
        <v>32</v>
      </c>
      <c r="AX266" s="12" t="s">
        <v>75</v>
      </c>
      <c r="AY266" s="143" t="s">
        <v>126</v>
      </c>
    </row>
    <row r="267" spans="2:65" s="13" customFormat="1" ht="10.3">
      <c r="B267" s="148"/>
      <c r="D267" s="142" t="s">
        <v>136</v>
      </c>
      <c r="E267" s="149" t="s">
        <v>1</v>
      </c>
      <c r="F267" s="150" t="s">
        <v>198</v>
      </c>
      <c r="H267" s="151">
        <v>76.8</v>
      </c>
      <c r="I267" s="152"/>
      <c r="L267" s="148"/>
      <c r="M267" s="153"/>
      <c r="T267" s="154"/>
      <c r="AT267" s="149" t="s">
        <v>136</v>
      </c>
      <c r="AU267" s="149" t="s">
        <v>85</v>
      </c>
      <c r="AV267" s="13" t="s">
        <v>85</v>
      </c>
      <c r="AW267" s="13" t="s">
        <v>32</v>
      </c>
      <c r="AX267" s="13" t="s">
        <v>75</v>
      </c>
      <c r="AY267" s="149" t="s">
        <v>126</v>
      </c>
    </row>
    <row r="268" spans="2:65" s="12" customFormat="1" ht="10.3">
      <c r="B268" s="141"/>
      <c r="D268" s="142" t="s">
        <v>136</v>
      </c>
      <c r="E268" s="143" t="s">
        <v>1</v>
      </c>
      <c r="F268" s="144" t="s">
        <v>199</v>
      </c>
      <c r="H268" s="143" t="s">
        <v>1</v>
      </c>
      <c r="I268" s="145"/>
      <c r="L268" s="141"/>
      <c r="M268" s="146"/>
      <c r="T268" s="147"/>
      <c r="AT268" s="143" t="s">
        <v>136</v>
      </c>
      <c r="AU268" s="143" t="s">
        <v>85</v>
      </c>
      <c r="AV268" s="12" t="s">
        <v>83</v>
      </c>
      <c r="AW268" s="12" t="s">
        <v>32</v>
      </c>
      <c r="AX268" s="12" t="s">
        <v>75</v>
      </c>
      <c r="AY268" s="143" t="s">
        <v>126</v>
      </c>
    </row>
    <row r="269" spans="2:65" s="13" customFormat="1" ht="10.3">
      <c r="B269" s="148"/>
      <c r="D269" s="142" t="s">
        <v>136</v>
      </c>
      <c r="E269" s="149" t="s">
        <v>1</v>
      </c>
      <c r="F269" s="150" t="s">
        <v>200</v>
      </c>
      <c r="H269" s="151">
        <v>4.4000000000000004</v>
      </c>
      <c r="I269" s="152"/>
      <c r="L269" s="148"/>
      <c r="M269" s="153"/>
      <c r="T269" s="154"/>
      <c r="AT269" s="149" t="s">
        <v>136</v>
      </c>
      <c r="AU269" s="149" t="s">
        <v>85</v>
      </c>
      <c r="AV269" s="13" t="s">
        <v>85</v>
      </c>
      <c r="AW269" s="13" t="s">
        <v>32</v>
      </c>
      <c r="AX269" s="13" t="s">
        <v>75</v>
      </c>
      <c r="AY269" s="149" t="s">
        <v>126</v>
      </c>
    </row>
    <row r="270" spans="2:65" s="12" customFormat="1" ht="10.3">
      <c r="B270" s="141"/>
      <c r="D270" s="142" t="s">
        <v>136</v>
      </c>
      <c r="E270" s="143" t="s">
        <v>1</v>
      </c>
      <c r="F270" s="144" t="s">
        <v>201</v>
      </c>
      <c r="H270" s="143" t="s">
        <v>1</v>
      </c>
      <c r="I270" s="145"/>
      <c r="L270" s="141"/>
      <c r="M270" s="146"/>
      <c r="T270" s="147"/>
      <c r="AT270" s="143" t="s">
        <v>136</v>
      </c>
      <c r="AU270" s="143" t="s">
        <v>85</v>
      </c>
      <c r="AV270" s="12" t="s">
        <v>83</v>
      </c>
      <c r="AW270" s="12" t="s">
        <v>32</v>
      </c>
      <c r="AX270" s="12" t="s">
        <v>75</v>
      </c>
      <c r="AY270" s="143" t="s">
        <v>126</v>
      </c>
    </row>
    <row r="271" spans="2:65" s="13" customFormat="1" ht="10.3">
      <c r="B271" s="148"/>
      <c r="D271" s="142" t="s">
        <v>136</v>
      </c>
      <c r="E271" s="149" t="s">
        <v>1</v>
      </c>
      <c r="F271" s="150" t="s">
        <v>202</v>
      </c>
      <c r="H271" s="151">
        <v>1.1499999999999999</v>
      </c>
      <c r="I271" s="152"/>
      <c r="L271" s="148"/>
      <c r="M271" s="153"/>
      <c r="T271" s="154"/>
      <c r="AT271" s="149" t="s">
        <v>136</v>
      </c>
      <c r="AU271" s="149" t="s">
        <v>85</v>
      </c>
      <c r="AV271" s="13" t="s">
        <v>85</v>
      </c>
      <c r="AW271" s="13" t="s">
        <v>32</v>
      </c>
      <c r="AX271" s="13" t="s">
        <v>75</v>
      </c>
      <c r="AY271" s="149" t="s">
        <v>126</v>
      </c>
    </row>
    <row r="272" spans="2:65" s="14" customFormat="1" ht="10.3">
      <c r="B272" s="155"/>
      <c r="D272" s="142" t="s">
        <v>136</v>
      </c>
      <c r="E272" s="156" t="s">
        <v>1</v>
      </c>
      <c r="F272" s="157" t="s">
        <v>140</v>
      </c>
      <c r="H272" s="158">
        <v>82.35</v>
      </c>
      <c r="I272" s="159"/>
      <c r="L272" s="155"/>
      <c r="M272" s="160"/>
      <c r="T272" s="161"/>
      <c r="AT272" s="156" t="s">
        <v>136</v>
      </c>
      <c r="AU272" s="156" t="s">
        <v>85</v>
      </c>
      <c r="AV272" s="14" t="s">
        <v>134</v>
      </c>
      <c r="AW272" s="14" t="s">
        <v>32</v>
      </c>
      <c r="AX272" s="14" t="s">
        <v>83</v>
      </c>
      <c r="AY272" s="156" t="s">
        <v>126</v>
      </c>
    </row>
    <row r="273" spans="2:65" s="1" customFormat="1" ht="49.1" customHeight="1">
      <c r="B273" s="127"/>
      <c r="C273" s="162" t="s">
        <v>311</v>
      </c>
      <c r="D273" s="162" t="s">
        <v>203</v>
      </c>
      <c r="E273" s="163" t="s">
        <v>221</v>
      </c>
      <c r="F273" s="164" t="s">
        <v>222</v>
      </c>
      <c r="G273" s="165" t="s">
        <v>132</v>
      </c>
      <c r="H273" s="166">
        <v>98.82</v>
      </c>
      <c r="I273" s="167"/>
      <c r="J273" s="168">
        <f>ROUND(I273*H273,2)</f>
        <v>0</v>
      </c>
      <c r="K273" s="164" t="s">
        <v>133</v>
      </c>
      <c r="L273" s="169"/>
      <c r="M273" s="170" t="s">
        <v>1</v>
      </c>
      <c r="N273" s="171" t="s">
        <v>40</v>
      </c>
      <c r="P273" s="137">
        <f>O273*H273</f>
        <v>0</v>
      </c>
      <c r="Q273" s="137">
        <v>5.4000000000000003E-3</v>
      </c>
      <c r="R273" s="137">
        <f>Q273*H273</f>
        <v>0.53362799999999999</v>
      </c>
      <c r="S273" s="137">
        <v>0</v>
      </c>
      <c r="T273" s="138">
        <f>S273*H273</f>
        <v>0</v>
      </c>
      <c r="AR273" s="139" t="s">
        <v>206</v>
      </c>
      <c r="AT273" s="139" t="s">
        <v>203</v>
      </c>
      <c r="AU273" s="139" t="s">
        <v>85</v>
      </c>
      <c r="AY273" s="16" t="s">
        <v>126</v>
      </c>
      <c r="BE273" s="140">
        <f>IF(N273="základní",J273,0)</f>
        <v>0</v>
      </c>
      <c r="BF273" s="140">
        <f>IF(N273="snížená",J273,0)</f>
        <v>0</v>
      </c>
      <c r="BG273" s="140">
        <f>IF(N273="zákl. přenesená",J273,0)</f>
        <v>0</v>
      </c>
      <c r="BH273" s="140">
        <f>IF(N273="sníž. přenesená",J273,0)</f>
        <v>0</v>
      </c>
      <c r="BI273" s="140">
        <f>IF(N273="nulová",J273,0)</f>
        <v>0</v>
      </c>
      <c r="BJ273" s="16" t="s">
        <v>83</v>
      </c>
      <c r="BK273" s="140">
        <f>ROUND(I273*H273,2)</f>
        <v>0</v>
      </c>
      <c r="BL273" s="16" t="s">
        <v>188</v>
      </c>
      <c r="BM273" s="139" t="s">
        <v>312</v>
      </c>
    </row>
    <row r="274" spans="2:65" s="13" customFormat="1" ht="10.3">
      <c r="B274" s="148"/>
      <c r="D274" s="142" t="s">
        <v>136</v>
      </c>
      <c r="F274" s="150" t="s">
        <v>313</v>
      </c>
      <c r="H274" s="151">
        <v>98.82</v>
      </c>
      <c r="I274" s="152"/>
      <c r="L274" s="148"/>
      <c r="M274" s="153"/>
      <c r="T274" s="154"/>
      <c r="AT274" s="149" t="s">
        <v>136</v>
      </c>
      <c r="AU274" s="149" t="s">
        <v>85</v>
      </c>
      <c r="AV274" s="13" t="s">
        <v>85</v>
      </c>
      <c r="AW274" s="13" t="s">
        <v>3</v>
      </c>
      <c r="AX274" s="13" t="s">
        <v>83</v>
      </c>
      <c r="AY274" s="149" t="s">
        <v>126</v>
      </c>
    </row>
    <row r="275" spans="2:65" s="1" customFormat="1" ht="44.25" customHeight="1">
      <c r="B275" s="127"/>
      <c r="C275" s="128" t="s">
        <v>314</v>
      </c>
      <c r="D275" s="128" t="s">
        <v>129</v>
      </c>
      <c r="E275" s="129" t="s">
        <v>315</v>
      </c>
      <c r="F275" s="130" t="s">
        <v>316</v>
      </c>
      <c r="G275" s="131" t="s">
        <v>132</v>
      </c>
      <c r="H275" s="132">
        <v>115.75</v>
      </c>
      <c r="I275" s="133"/>
      <c r="J275" s="134">
        <f>ROUND(I275*H275,2)</f>
        <v>0</v>
      </c>
      <c r="K275" s="130" t="s">
        <v>133</v>
      </c>
      <c r="L275" s="31"/>
      <c r="M275" s="135" t="s">
        <v>1</v>
      </c>
      <c r="N275" s="136" t="s">
        <v>40</v>
      </c>
      <c r="P275" s="137">
        <f>O275*H275</f>
        <v>0</v>
      </c>
      <c r="Q275" s="137">
        <v>2.4199999999999998E-3</v>
      </c>
      <c r="R275" s="137">
        <f>Q275*H275</f>
        <v>0.280115</v>
      </c>
      <c r="S275" s="137">
        <v>0</v>
      </c>
      <c r="T275" s="138">
        <f>S275*H275</f>
        <v>0</v>
      </c>
      <c r="AR275" s="139" t="s">
        <v>188</v>
      </c>
      <c r="AT275" s="139" t="s">
        <v>129</v>
      </c>
      <c r="AU275" s="139" t="s">
        <v>85</v>
      </c>
      <c r="AY275" s="16" t="s">
        <v>126</v>
      </c>
      <c r="BE275" s="140">
        <f>IF(N275="základní",J275,0)</f>
        <v>0</v>
      </c>
      <c r="BF275" s="140">
        <f>IF(N275="snížená",J275,0)</f>
        <v>0</v>
      </c>
      <c r="BG275" s="140">
        <f>IF(N275="zákl. přenesená",J275,0)</f>
        <v>0</v>
      </c>
      <c r="BH275" s="140">
        <f>IF(N275="sníž. přenesená",J275,0)</f>
        <v>0</v>
      </c>
      <c r="BI275" s="140">
        <f>IF(N275="nulová",J275,0)</f>
        <v>0</v>
      </c>
      <c r="BJ275" s="16" t="s">
        <v>83</v>
      </c>
      <c r="BK275" s="140">
        <f>ROUND(I275*H275,2)</f>
        <v>0</v>
      </c>
      <c r="BL275" s="16" t="s">
        <v>188</v>
      </c>
      <c r="BM275" s="139" t="s">
        <v>317</v>
      </c>
    </row>
    <row r="276" spans="2:65" s="12" customFormat="1" ht="10.3">
      <c r="B276" s="141"/>
      <c r="D276" s="142" t="s">
        <v>136</v>
      </c>
      <c r="E276" s="143" t="s">
        <v>1</v>
      </c>
      <c r="F276" s="144" t="s">
        <v>318</v>
      </c>
      <c r="H276" s="143" t="s">
        <v>1</v>
      </c>
      <c r="I276" s="145"/>
      <c r="L276" s="141"/>
      <c r="M276" s="146"/>
      <c r="T276" s="147"/>
      <c r="AT276" s="143" t="s">
        <v>136</v>
      </c>
      <c r="AU276" s="143" t="s">
        <v>85</v>
      </c>
      <c r="AV276" s="12" t="s">
        <v>83</v>
      </c>
      <c r="AW276" s="12" t="s">
        <v>32</v>
      </c>
      <c r="AX276" s="12" t="s">
        <v>75</v>
      </c>
      <c r="AY276" s="143" t="s">
        <v>126</v>
      </c>
    </row>
    <row r="277" spans="2:65" s="13" customFormat="1" ht="10.3">
      <c r="B277" s="148"/>
      <c r="D277" s="142" t="s">
        <v>136</v>
      </c>
      <c r="E277" s="149" t="s">
        <v>1</v>
      </c>
      <c r="F277" s="150" t="s">
        <v>319</v>
      </c>
      <c r="H277" s="151">
        <v>115.75</v>
      </c>
      <c r="I277" s="152"/>
      <c r="L277" s="148"/>
      <c r="M277" s="153"/>
      <c r="T277" s="154"/>
      <c r="AT277" s="149" t="s">
        <v>136</v>
      </c>
      <c r="AU277" s="149" t="s">
        <v>85</v>
      </c>
      <c r="AV277" s="13" t="s">
        <v>85</v>
      </c>
      <c r="AW277" s="13" t="s">
        <v>32</v>
      </c>
      <c r="AX277" s="13" t="s">
        <v>83</v>
      </c>
      <c r="AY277" s="149" t="s">
        <v>126</v>
      </c>
    </row>
    <row r="278" spans="2:65" s="1" customFormat="1" ht="24.15" customHeight="1">
      <c r="B278" s="127"/>
      <c r="C278" s="128" t="s">
        <v>206</v>
      </c>
      <c r="D278" s="128" t="s">
        <v>129</v>
      </c>
      <c r="E278" s="129" t="s">
        <v>320</v>
      </c>
      <c r="F278" s="130" t="s">
        <v>321</v>
      </c>
      <c r="G278" s="131" t="s">
        <v>244</v>
      </c>
      <c r="H278" s="132">
        <v>6</v>
      </c>
      <c r="I278" s="133"/>
      <c r="J278" s="134">
        <f>ROUND(I278*H278,2)</f>
        <v>0</v>
      </c>
      <c r="K278" s="130" t="s">
        <v>133</v>
      </c>
      <c r="L278" s="31"/>
      <c r="M278" s="135" t="s">
        <v>1</v>
      </c>
      <c r="N278" s="136" t="s">
        <v>40</v>
      </c>
      <c r="P278" s="137">
        <f>O278*H278</f>
        <v>0</v>
      </c>
      <c r="Q278" s="137">
        <v>2.9E-4</v>
      </c>
      <c r="R278" s="137">
        <f>Q278*H278</f>
        <v>1.74E-3</v>
      </c>
      <c r="S278" s="137">
        <v>0</v>
      </c>
      <c r="T278" s="138">
        <f>S278*H278</f>
        <v>0</v>
      </c>
      <c r="AR278" s="139" t="s">
        <v>188</v>
      </c>
      <c r="AT278" s="139" t="s">
        <v>129</v>
      </c>
      <c r="AU278" s="139" t="s">
        <v>85</v>
      </c>
      <c r="AY278" s="16" t="s">
        <v>126</v>
      </c>
      <c r="BE278" s="140">
        <f>IF(N278="základní",J278,0)</f>
        <v>0</v>
      </c>
      <c r="BF278" s="140">
        <f>IF(N278="snížená",J278,0)</f>
        <v>0</v>
      </c>
      <c r="BG278" s="140">
        <f>IF(N278="zákl. přenesená",J278,0)</f>
        <v>0</v>
      </c>
      <c r="BH278" s="140">
        <f>IF(N278="sníž. přenesená",J278,0)</f>
        <v>0</v>
      </c>
      <c r="BI278" s="140">
        <f>IF(N278="nulová",J278,0)</f>
        <v>0</v>
      </c>
      <c r="BJ278" s="16" t="s">
        <v>83</v>
      </c>
      <c r="BK278" s="140">
        <f>ROUND(I278*H278,2)</f>
        <v>0</v>
      </c>
      <c r="BL278" s="16" t="s">
        <v>188</v>
      </c>
      <c r="BM278" s="139" t="s">
        <v>322</v>
      </c>
    </row>
    <row r="279" spans="2:65" s="12" customFormat="1" ht="10.3">
      <c r="B279" s="141"/>
      <c r="D279" s="142" t="s">
        <v>136</v>
      </c>
      <c r="E279" s="143" t="s">
        <v>1</v>
      </c>
      <c r="F279" s="144" t="s">
        <v>228</v>
      </c>
      <c r="H279" s="143" t="s">
        <v>1</v>
      </c>
      <c r="I279" s="145"/>
      <c r="L279" s="141"/>
      <c r="M279" s="146"/>
      <c r="T279" s="147"/>
      <c r="AT279" s="143" t="s">
        <v>136</v>
      </c>
      <c r="AU279" s="143" t="s">
        <v>85</v>
      </c>
      <c r="AV279" s="12" t="s">
        <v>83</v>
      </c>
      <c r="AW279" s="12" t="s">
        <v>32</v>
      </c>
      <c r="AX279" s="12" t="s">
        <v>75</v>
      </c>
      <c r="AY279" s="143" t="s">
        <v>126</v>
      </c>
    </row>
    <row r="280" spans="2:65" s="12" customFormat="1" ht="10.3">
      <c r="B280" s="141"/>
      <c r="D280" s="142" t="s">
        <v>136</v>
      </c>
      <c r="E280" s="143" t="s">
        <v>1</v>
      </c>
      <c r="F280" s="144" t="s">
        <v>323</v>
      </c>
      <c r="H280" s="143" t="s">
        <v>1</v>
      </c>
      <c r="I280" s="145"/>
      <c r="L280" s="141"/>
      <c r="M280" s="146"/>
      <c r="T280" s="147"/>
      <c r="AT280" s="143" t="s">
        <v>136</v>
      </c>
      <c r="AU280" s="143" t="s">
        <v>85</v>
      </c>
      <c r="AV280" s="12" t="s">
        <v>83</v>
      </c>
      <c r="AW280" s="12" t="s">
        <v>32</v>
      </c>
      <c r="AX280" s="12" t="s">
        <v>75</v>
      </c>
      <c r="AY280" s="143" t="s">
        <v>126</v>
      </c>
    </row>
    <row r="281" spans="2:65" s="13" customFormat="1" ht="10.3">
      <c r="B281" s="148"/>
      <c r="D281" s="142" t="s">
        <v>136</v>
      </c>
      <c r="E281" s="149" t="s">
        <v>1</v>
      </c>
      <c r="F281" s="150" t="s">
        <v>324</v>
      </c>
      <c r="H281" s="151">
        <v>6</v>
      </c>
      <c r="I281" s="152"/>
      <c r="L281" s="148"/>
      <c r="M281" s="153"/>
      <c r="T281" s="154"/>
      <c r="AT281" s="149" t="s">
        <v>136</v>
      </c>
      <c r="AU281" s="149" t="s">
        <v>85</v>
      </c>
      <c r="AV281" s="13" t="s">
        <v>85</v>
      </c>
      <c r="AW281" s="13" t="s">
        <v>32</v>
      </c>
      <c r="AX281" s="13" t="s">
        <v>83</v>
      </c>
      <c r="AY281" s="149" t="s">
        <v>126</v>
      </c>
    </row>
    <row r="282" spans="2:65" s="1" customFormat="1" ht="24.15" customHeight="1">
      <c r="B282" s="127"/>
      <c r="C282" s="162" t="s">
        <v>325</v>
      </c>
      <c r="D282" s="162" t="s">
        <v>203</v>
      </c>
      <c r="E282" s="163" t="s">
        <v>326</v>
      </c>
      <c r="F282" s="164" t="s">
        <v>327</v>
      </c>
      <c r="G282" s="165" t="s">
        <v>132</v>
      </c>
      <c r="H282" s="166">
        <v>6</v>
      </c>
      <c r="I282" s="167"/>
      <c r="J282" s="168">
        <f>ROUND(I282*H282,2)</f>
        <v>0</v>
      </c>
      <c r="K282" s="164" t="s">
        <v>133</v>
      </c>
      <c r="L282" s="169"/>
      <c r="M282" s="170" t="s">
        <v>1</v>
      </c>
      <c r="N282" s="171" t="s">
        <v>40</v>
      </c>
      <c r="P282" s="137">
        <f>O282*H282</f>
        <v>0</v>
      </c>
      <c r="Q282" s="137">
        <v>1.9E-3</v>
      </c>
      <c r="R282" s="137">
        <f>Q282*H282</f>
        <v>1.14E-2</v>
      </c>
      <c r="S282" s="137">
        <v>0</v>
      </c>
      <c r="T282" s="138">
        <f>S282*H282</f>
        <v>0</v>
      </c>
      <c r="AR282" s="139" t="s">
        <v>206</v>
      </c>
      <c r="AT282" s="139" t="s">
        <v>203</v>
      </c>
      <c r="AU282" s="139" t="s">
        <v>85</v>
      </c>
      <c r="AY282" s="16" t="s">
        <v>126</v>
      </c>
      <c r="BE282" s="140">
        <f>IF(N282="základní",J282,0)</f>
        <v>0</v>
      </c>
      <c r="BF282" s="140">
        <f>IF(N282="snížená",J282,0)</f>
        <v>0</v>
      </c>
      <c r="BG282" s="140">
        <f>IF(N282="zákl. přenesená",J282,0)</f>
        <v>0</v>
      </c>
      <c r="BH282" s="140">
        <f>IF(N282="sníž. přenesená",J282,0)</f>
        <v>0</v>
      </c>
      <c r="BI282" s="140">
        <f>IF(N282="nulová",J282,0)</f>
        <v>0</v>
      </c>
      <c r="BJ282" s="16" t="s">
        <v>83</v>
      </c>
      <c r="BK282" s="140">
        <f>ROUND(I282*H282,2)</f>
        <v>0</v>
      </c>
      <c r="BL282" s="16" t="s">
        <v>188</v>
      </c>
      <c r="BM282" s="139" t="s">
        <v>328</v>
      </c>
    </row>
    <row r="283" spans="2:65" s="1" customFormat="1" ht="24.15" customHeight="1">
      <c r="B283" s="127"/>
      <c r="C283" s="128" t="s">
        <v>329</v>
      </c>
      <c r="D283" s="128" t="s">
        <v>129</v>
      </c>
      <c r="E283" s="129" t="s">
        <v>330</v>
      </c>
      <c r="F283" s="130" t="s">
        <v>331</v>
      </c>
      <c r="G283" s="131" t="s">
        <v>332</v>
      </c>
      <c r="H283" s="172"/>
      <c r="I283" s="133"/>
      <c r="J283" s="134">
        <f>ROUND(I283*H283,2)</f>
        <v>0</v>
      </c>
      <c r="K283" s="130" t="s">
        <v>133</v>
      </c>
      <c r="L283" s="31"/>
      <c r="M283" s="135" t="s">
        <v>1</v>
      </c>
      <c r="N283" s="136" t="s">
        <v>40</v>
      </c>
      <c r="P283" s="137">
        <f>O283*H283</f>
        <v>0</v>
      </c>
      <c r="Q283" s="137">
        <v>0</v>
      </c>
      <c r="R283" s="137">
        <f>Q283*H283</f>
        <v>0</v>
      </c>
      <c r="S283" s="137">
        <v>0</v>
      </c>
      <c r="T283" s="138">
        <f>S283*H283</f>
        <v>0</v>
      </c>
      <c r="AR283" s="139" t="s">
        <v>188</v>
      </c>
      <c r="AT283" s="139" t="s">
        <v>129</v>
      </c>
      <c r="AU283" s="139" t="s">
        <v>85</v>
      </c>
      <c r="AY283" s="16" t="s">
        <v>126</v>
      </c>
      <c r="BE283" s="140">
        <f>IF(N283="základní",J283,0)</f>
        <v>0</v>
      </c>
      <c r="BF283" s="140">
        <f>IF(N283="snížená",J283,0)</f>
        <v>0</v>
      </c>
      <c r="BG283" s="140">
        <f>IF(N283="zákl. přenesená",J283,0)</f>
        <v>0</v>
      </c>
      <c r="BH283" s="140">
        <f>IF(N283="sníž. přenesená",J283,0)</f>
        <v>0</v>
      </c>
      <c r="BI283" s="140">
        <f>IF(N283="nulová",J283,0)</f>
        <v>0</v>
      </c>
      <c r="BJ283" s="16" t="s">
        <v>83</v>
      </c>
      <c r="BK283" s="140">
        <f>ROUND(I283*H283,2)</f>
        <v>0</v>
      </c>
      <c r="BL283" s="16" t="s">
        <v>188</v>
      </c>
      <c r="BM283" s="139" t="s">
        <v>333</v>
      </c>
    </row>
    <row r="284" spans="2:65" s="11" customFormat="1" ht="22.85" customHeight="1">
      <c r="B284" s="115"/>
      <c r="D284" s="116" t="s">
        <v>74</v>
      </c>
      <c r="E284" s="125" t="s">
        <v>334</v>
      </c>
      <c r="F284" s="125" t="s">
        <v>335</v>
      </c>
      <c r="I284" s="118"/>
      <c r="J284" s="126">
        <f>BK284</f>
        <v>0</v>
      </c>
      <c r="L284" s="115"/>
      <c r="M284" s="120"/>
      <c r="P284" s="121">
        <f>SUM(P285:P331)</f>
        <v>0</v>
      </c>
      <c r="R284" s="121">
        <f>SUM(R285:R331)</f>
        <v>10.156220600000001</v>
      </c>
      <c r="T284" s="122">
        <f>SUM(T285:T331)</f>
        <v>0</v>
      </c>
      <c r="AR284" s="116" t="s">
        <v>85</v>
      </c>
      <c r="AT284" s="123" t="s">
        <v>74</v>
      </c>
      <c r="AU284" s="123" t="s">
        <v>83</v>
      </c>
      <c r="AY284" s="116" t="s">
        <v>126</v>
      </c>
      <c r="BK284" s="124">
        <f>SUM(BK285:BK331)</f>
        <v>0</v>
      </c>
    </row>
    <row r="285" spans="2:65" s="1" customFormat="1" ht="37.85" customHeight="1">
      <c r="B285" s="127"/>
      <c r="C285" s="128" t="s">
        <v>336</v>
      </c>
      <c r="D285" s="128" t="s">
        <v>129</v>
      </c>
      <c r="E285" s="129" t="s">
        <v>337</v>
      </c>
      <c r="F285" s="130" t="s">
        <v>338</v>
      </c>
      <c r="G285" s="131" t="s">
        <v>132</v>
      </c>
      <c r="H285" s="132">
        <v>50.49</v>
      </c>
      <c r="I285" s="133"/>
      <c r="J285" s="134">
        <f>ROUND(I285*H285,2)</f>
        <v>0</v>
      </c>
      <c r="K285" s="130" t="s">
        <v>133</v>
      </c>
      <c r="L285" s="31"/>
      <c r="M285" s="135" t="s">
        <v>1</v>
      </c>
      <c r="N285" s="136" t="s">
        <v>40</v>
      </c>
      <c r="P285" s="137">
        <f>O285*H285</f>
        <v>0</v>
      </c>
      <c r="Q285" s="137">
        <v>6.1199999999999996E-3</v>
      </c>
      <c r="R285" s="137">
        <f>Q285*H285</f>
        <v>0.30899880000000002</v>
      </c>
      <c r="S285" s="137">
        <v>0</v>
      </c>
      <c r="T285" s="138">
        <f>S285*H285</f>
        <v>0</v>
      </c>
      <c r="AR285" s="139" t="s">
        <v>188</v>
      </c>
      <c r="AT285" s="139" t="s">
        <v>129</v>
      </c>
      <c r="AU285" s="139" t="s">
        <v>85</v>
      </c>
      <c r="AY285" s="16" t="s">
        <v>126</v>
      </c>
      <c r="BE285" s="140">
        <f>IF(N285="základní",J285,0)</f>
        <v>0</v>
      </c>
      <c r="BF285" s="140">
        <f>IF(N285="snížená",J285,0)</f>
        <v>0</v>
      </c>
      <c r="BG285" s="140">
        <f>IF(N285="zákl. přenesená",J285,0)</f>
        <v>0</v>
      </c>
      <c r="BH285" s="140">
        <f>IF(N285="sníž. přenesená",J285,0)</f>
        <v>0</v>
      </c>
      <c r="BI285" s="140">
        <f>IF(N285="nulová",J285,0)</f>
        <v>0</v>
      </c>
      <c r="BJ285" s="16" t="s">
        <v>83</v>
      </c>
      <c r="BK285" s="140">
        <f>ROUND(I285*H285,2)</f>
        <v>0</v>
      </c>
      <c r="BL285" s="16" t="s">
        <v>188</v>
      </c>
      <c r="BM285" s="139" t="s">
        <v>339</v>
      </c>
    </row>
    <row r="286" spans="2:65" s="12" customFormat="1" ht="10.3">
      <c r="B286" s="141"/>
      <c r="D286" s="142" t="s">
        <v>136</v>
      </c>
      <c r="E286" s="143" t="s">
        <v>1</v>
      </c>
      <c r="F286" s="144" t="s">
        <v>272</v>
      </c>
      <c r="H286" s="143" t="s">
        <v>1</v>
      </c>
      <c r="I286" s="145"/>
      <c r="L286" s="141"/>
      <c r="M286" s="146"/>
      <c r="T286" s="147"/>
      <c r="AT286" s="143" t="s">
        <v>136</v>
      </c>
      <c r="AU286" s="143" t="s">
        <v>85</v>
      </c>
      <c r="AV286" s="12" t="s">
        <v>83</v>
      </c>
      <c r="AW286" s="12" t="s">
        <v>32</v>
      </c>
      <c r="AX286" s="12" t="s">
        <v>75</v>
      </c>
      <c r="AY286" s="143" t="s">
        <v>126</v>
      </c>
    </row>
    <row r="287" spans="2:65" s="12" customFormat="1" ht="10.3">
      <c r="B287" s="141"/>
      <c r="D287" s="142" t="s">
        <v>136</v>
      </c>
      <c r="E287" s="143" t="s">
        <v>1</v>
      </c>
      <c r="F287" s="144" t="s">
        <v>228</v>
      </c>
      <c r="H287" s="143" t="s">
        <v>1</v>
      </c>
      <c r="I287" s="145"/>
      <c r="L287" s="141"/>
      <c r="M287" s="146"/>
      <c r="T287" s="147"/>
      <c r="AT287" s="143" t="s">
        <v>136</v>
      </c>
      <c r="AU287" s="143" t="s">
        <v>85</v>
      </c>
      <c r="AV287" s="12" t="s">
        <v>83</v>
      </c>
      <c r="AW287" s="12" t="s">
        <v>32</v>
      </c>
      <c r="AX287" s="12" t="s">
        <v>75</v>
      </c>
      <c r="AY287" s="143" t="s">
        <v>126</v>
      </c>
    </row>
    <row r="288" spans="2:65" s="13" customFormat="1" ht="10.3">
      <c r="B288" s="148"/>
      <c r="D288" s="142" t="s">
        <v>136</v>
      </c>
      <c r="E288" s="149" t="s">
        <v>1</v>
      </c>
      <c r="F288" s="150" t="s">
        <v>340</v>
      </c>
      <c r="H288" s="151">
        <v>48</v>
      </c>
      <c r="I288" s="152"/>
      <c r="L288" s="148"/>
      <c r="M288" s="153"/>
      <c r="T288" s="154"/>
      <c r="AT288" s="149" t="s">
        <v>136</v>
      </c>
      <c r="AU288" s="149" t="s">
        <v>85</v>
      </c>
      <c r="AV288" s="13" t="s">
        <v>85</v>
      </c>
      <c r="AW288" s="13" t="s">
        <v>32</v>
      </c>
      <c r="AX288" s="13" t="s">
        <v>75</v>
      </c>
      <c r="AY288" s="149" t="s">
        <v>126</v>
      </c>
    </row>
    <row r="289" spans="2:65" s="12" customFormat="1" ht="10.3">
      <c r="B289" s="141"/>
      <c r="D289" s="142" t="s">
        <v>136</v>
      </c>
      <c r="E289" s="143" t="s">
        <v>1</v>
      </c>
      <c r="F289" s="144" t="s">
        <v>199</v>
      </c>
      <c r="H289" s="143" t="s">
        <v>1</v>
      </c>
      <c r="I289" s="145"/>
      <c r="L289" s="141"/>
      <c r="M289" s="146"/>
      <c r="T289" s="147"/>
      <c r="AT289" s="143" t="s">
        <v>136</v>
      </c>
      <c r="AU289" s="143" t="s">
        <v>85</v>
      </c>
      <c r="AV289" s="12" t="s">
        <v>83</v>
      </c>
      <c r="AW289" s="12" t="s">
        <v>32</v>
      </c>
      <c r="AX289" s="12" t="s">
        <v>75</v>
      </c>
      <c r="AY289" s="143" t="s">
        <v>126</v>
      </c>
    </row>
    <row r="290" spans="2:65" s="13" customFormat="1" ht="10.3">
      <c r="B290" s="148"/>
      <c r="D290" s="142" t="s">
        <v>136</v>
      </c>
      <c r="E290" s="149" t="s">
        <v>1</v>
      </c>
      <c r="F290" s="150" t="s">
        <v>341</v>
      </c>
      <c r="H290" s="151">
        <v>1.56</v>
      </c>
      <c r="I290" s="152"/>
      <c r="L290" s="148"/>
      <c r="M290" s="153"/>
      <c r="T290" s="154"/>
      <c r="AT290" s="149" t="s">
        <v>136</v>
      </c>
      <c r="AU290" s="149" t="s">
        <v>85</v>
      </c>
      <c r="AV290" s="13" t="s">
        <v>85</v>
      </c>
      <c r="AW290" s="13" t="s">
        <v>32</v>
      </c>
      <c r="AX290" s="13" t="s">
        <v>75</v>
      </c>
      <c r="AY290" s="149" t="s">
        <v>126</v>
      </c>
    </row>
    <row r="291" spans="2:65" s="12" customFormat="1" ht="10.3">
      <c r="B291" s="141"/>
      <c r="D291" s="142" t="s">
        <v>136</v>
      </c>
      <c r="E291" s="143" t="s">
        <v>1</v>
      </c>
      <c r="F291" s="144" t="s">
        <v>201</v>
      </c>
      <c r="H291" s="143" t="s">
        <v>1</v>
      </c>
      <c r="I291" s="145"/>
      <c r="L291" s="141"/>
      <c r="M291" s="146"/>
      <c r="T291" s="147"/>
      <c r="AT291" s="143" t="s">
        <v>136</v>
      </c>
      <c r="AU291" s="143" t="s">
        <v>85</v>
      </c>
      <c r="AV291" s="12" t="s">
        <v>83</v>
      </c>
      <c r="AW291" s="12" t="s">
        <v>32</v>
      </c>
      <c r="AX291" s="12" t="s">
        <v>75</v>
      </c>
      <c r="AY291" s="143" t="s">
        <v>126</v>
      </c>
    </row>
    <row r="292" spans="2:65" s="13" customFormat="1" ht="10.3">
      <c r="B292" s="148"/>
      <c r="D292" s="142" t="s">
        <v>136</v>
      </c>
      <c r="E292" s="149" t="s">
        <v>1</v>
      </c>
      <c r="F292" s="150" t="s">
        <v>342</v>
      </c>
      <c r="H292" s="151">
        <v>0.93</v>
      </c>
      <c r="I292" s="152"/>
      <c r="L292" s="148"/>
      <c r="M292" s="153"/>
      <c r="T292" s="154"/>
      <c r="AT292" s="149" t="s">
        <v>136</v>
      </c>
      <c r="AU292" s="149" t="s">
        <v>85</v>
      </c>
      <c r="AV292" s="13" t="s">
        <v>85</v>
      </c>
      <c r="AW292" s="13" t="s">
        <v>32</v>
      </c>
      <c r="AX292" s="13" t="s">
        <v>75</v>
      </c>
      <c r="AY292" s="149" t="s">
        <v>126</v>
      </c>
    </row>
    <row r="293" spans="2:65" s="14" customFormat="1" ht="10.3">
      <c r="B293" s="155"/>
      <c r="D293" s="142" t="s">
        <v>136</v>
      </c>
      <c r="E293" s="156" t="s">
        <v>1</v>
      </c>
      <c r="F293" s="157" t="s">
        <v>140</v>
      </c>
      <c r="H293" s="158">
        <v>50.49</v>
      </c>
      <c r="I293" s="159"/>
      <c r="L293" s="155"/>
      <c r="M293" s="160"/>
      <c r="T293" s="161"/>
      <c r="AT293" s="156" t="s">
        <v>136</v>
      </c>
      <c r="AU293" s="156" t="s">
        <v>85</v>
      </c>
      <c r="AV293" s="14" t="s">
        <v>134</v>
      </c>
      <c r="AW293" s="14" t="s">
        <v>32</v>
      </c>
      <c r="AX293" s="14" t="s">
        <v>83</v>
      </c>
      <c r="AY293" s="156" t="s">
        <v>126</v>
      </c>
    </row>
    <row r="294" spans="2:65" s="1" customFormat="1" ht="24.15" customHeight="1">
      <c r="B294" s="127"/>
      <c r="C294" s="162" t="s">
        <v>343</v>
      </c>
      <c r="D294" s="162" t="s">
        <v>203</v>
      </c>
      <c r="E294" s="163" t="s">
        <v>344</v>
      </c>
      <c r="F294" s="164" t="s">
        <v>345</v>
      </c>
      <c r="G294" s="165" t="s">
        <v>132</v>
      </c>
      <c r="H294" s="166">
        <v>53.015000000000001</v>
      </c>
      <c r="I294" s="167"/>
      <c r="J294" s="168">
        <f>ROUND(I294*H294,2)</f>
        <v>0</v>
      </c>
      <c r="K294" s="164" t="s">
        <v>133</v>
      </c>
      <c r="L294" s="169"/>
      <c r="M294" s="170" t="s">
        <v>1</v>
      </c>
      <c r="N294" s="171" t="s">
        <v>40</v>
      </c>
      <c r="P294" s="137">
        <f>O294*H294</f>
        <v>0</v>
      </c>
      <c r="Q294" s="137">
        <v>3.0000000000000001E-3</v>
      </c>
      <c r="R294" s="137">
        <f>Q294*H294</f>
        <v>0.15904499999999999</v>
      </c>
      <c r="S294" s="137">
        <v>0</v>
      </c>
      <c r="T294" s="138">
        <f>S294*H294</f>
        <v>0</v>
      </c>
      <c r="AR294" s="139" t="s">
        <v>206</v>
      </c>
      <c r="AT294" s="139" t="s">
        <v>203</v>
      </c>
      <c r="AU294" s="139" t="s">
        <v>85</v>
      </c>
      <c r="AY294" s="16" t="s">
        <v>126</v>
      </c>
      <c r="BE294" s="140">
        <f>IF(N294="základní",J294,0)</f>
        <v>0</v>
      </c>
      <c r="BF294" s="140">
        <f>IF(N294="snížená",J294,0)</f>
        <v>0</v>
      </c>
      <c r="BG294" s="140">
        <f>IF(N294="zákl. přenesená",J294,0)</f>
        <v>0</v>
      </c>
      <c r="BH294" s="140">
        <f>IF(N294="sníž. přenesená",J294,0)</f>
        <v>0</v>
      </c>
      <c r="BI294" s="140">
        <f>IF(N294="nulová",J294,0)</f>
        <v>0</v>
      </c>
      <c r="BJ294" s="16" t="s">
        <v>83</v>
      </c>
      <c r="BK294" s="140">
        <f>ROUND(I294*H294,2)</f>
        <v>0</v>
      </c>
      <c r="BL294" s="16" t="s">
        <v>188</v>
      </c>
      <c r="BM294" s="139" t="s">
        <v>346</v>
      </c>
    </row>
    <row r="295" spans="2:65" s="13" customFormat="1" ht="10.3">
      <c r="B295" s="148"/>
      <c r="D295" s="142" t="s">
        <v>136</v>
      </c>
      <c r="F295" s="150" t="s">
        <v>347</v>
      </c>
      <c r="H295" s="151">
        <v>53.015000000000001</v>
      </c>
      <c r="I295" s="152"/>
      <c r="L295" s="148"/>
      <c r="M295" s="153"/>
      <c r="T295" s="154"/>
      <c r="AT295" s="149" t="s">
        <v>136</v>
      </c>
      <c r="AU295" s="149" t="s">
        <v>85</v>
      </c>
      <c r="AV295" s="13" t="s">
        <v>85</v>
      </c>
      <c r="AW295" s="13" t="s">
        <v>3</v>
      </c>
      <c r="AX295" s="13" t="s">
        <v>83</v>
      </c>
      <c r="AY295" s="149" t="s">
        <v>126</v>
      </c>
    </row>
    <row r="296" spans="2:65" s="1" customFormat="1" ht="33" customHeight="1">
      <c r="B296" s="127"/>
      <c r="C296" s="128" t="s">
        <v>348</v>
      </c>
      <c r="D296" s="128" t="s">
        <v>129</v>
      </c>
      <c r="E296" s="129" t="s">
        <v>349</v>
      </c>
      <c r="F296" s="130" t="s">
        <v>350</v>
      </c>
      <c r="G296" s="131" t="s">
        <v>132</v>
      </c>
      <c r="H296" s="132">
        <v>759.33</v>
      </c>
      <c r="I296" s="133"/>
      <c r="J296" s="134">
        <f>ROUND(I296*H296,2)</f>
        <v>0</v>
      </c>
      <c r="K296" s="130" t="s">
        <v>133</v>
      </c>
      <c r="L296" s="31"/>
      <c r="M296" s="135" t="s">
        <v>1</v>
      </c>
      <c r="N296" s="136" t="s">
        <v>40</v>
      </c>
      <c r="P296" s="137">
        <f>O296*H296</f>
        <v>0</v>
      </c>
      <c r="Q296" s="137">
        <v>1.16E-3</v>
      </c>
      <c r="R296" s="137">
        <f>Q296*H296</f>
        <v>0.88082280000000002</v>
      </c>
      <c r="S296" s="137">
        <v>0</v>
      </c>
      <c r="T296" s="138">
        <f>S296*H296</f>
        <v>0</v>
      </c>
      <c r="AR296" s="139" t="s">
        <v>188</v>
      </c>
      <c r="AT296" s="139" t="s">
        <v>129</v>
      </c>
      <c r="AU296" s="139" t="s">
        <v>85</v>
      </c>
      <c r="AY296" s="16" t="s">
        <v>126</v>
      </c>
      <c r="BE296" s="140">
        <f>IF(N296="základní",J296,0)</f>
        <v>0</v>
      </c>
      <c r="BF296" s="140">
        <f>IF(N296="snížená",J296,0)</f>
        <v>0</v>
      </c>
      <c r="BG296" s="140">
        <f>IF(N296="zákl. přenesená",J296,0)</f>
        <v>0</v>
      </c>
      <c r="BH296" s="140">
        <f>IF(N296="sníž. přenesená",J296,0)</f>
        <v>0</v>
      </c>
      <c r="BI296" s="140">
        <f>IF(N296="nulová",J296,0)</f>
        <v>0</v>
      </c>
      <c r="BJ296" s="16" t="s">
        <v>83</v>
      </c>
      <c r="BK296" s="140">
        <f>ROUND(I296*H296,2)</f>
        <v>0</v>
      </c>
      <c r="BL296" s="16" t="s">
        <v>188</v>
      </c>
      <c r="BM296" s="139" t="s">
        <v>351</v>
      </c>
    </row>
    <row r="297" spans="2:65" s="12" customFormat="1" ht="10.3">
      <c r="B297" s="141"/>
      <c r="D297" s="142" t="s">
        <v>136</v>
      </c>
      <c r="E297" s="143" t="s">
        <v>1</v>
      </c>
      <c r="F297" s="144" t="s">
        <v>352</v>
      </c>
      <c r="H297" s="143" t="s">
        <v>1</v>
      </c>
      <c r="I297" s="145"/>
      <c r="L297" s="141"/>
      <c r="M297" s="146"/>
      <c r="T297" s="147"/>
      <c r="AT297" s="143" t="s">
        <v>136</v>
      </c>
      <c r="AU297" s="143" t="s">
        <v>85</v>
      </c>
      <c r="AV297" s="12" t="s">
        <v>83</v>
      </c>
      <c r="AW297" s="12" t="s">
        <v>32</v>
      </c>
      <c r="AX297" s="12" t="s">
        <v>75</v>
      </c>
      <c r="AY297" s="143" t="s">
        <v>126</v>
      </c>
    </row>
    <row r="298" spans="2:65" s="13" customFormat="1" ht="10.3">
      <c r="B298" s="148"/>
      <c r="D298" s="142" t="s">
        <v>136</v>
      </c>
      <c r="E298" s="149" t="s">
        <v>1</v>
      </c>
      <c r="F298" s="150" t="s">
        <v>353</v>
      </c>
      <c r="H298" s="151">
        <v>759.33</v>
      </c>
      <c r="I298" s="152"/>
      <c r="L298" s="148"/>
      <c r="M298" s="153"/>
      <c r="T298" s="154"/>
      <c r="AT298" s="149" t="s">
        <v>136</v>
      </c>
      <c r="AU298" s="149" t="s">
        <v>85</v>
      </c>
      <c r="AV298" s="13" t="s">
        <v>85</v>
      </c>
      <c r="AW298" s="13" t="s">
        <v>32</v>
      </c>
      <c r="AX298" s="13" t="s">
        <v>83</v>
      </c>
      <c r="AY298" s="149" t="s">
        <v>126</v>
      </c>
    </row>
    <row r="299" spans="2:65" s="1" customFormat="1" ht="24.15" customHeight="1">
      <c r="B299" s="127"/>
      <c r="C299" s="162" t="s">
        <v>354</v>
      </c>
      <c r="D299" s="162" t="s">
        <v>203</v>
      </c>
      <c r="E299" s="163" t="s">
        <v>355</v>
      </c>
      <c r="F299" s="164" t="s">
        <v>356</v>
      </c>
      <c r="G299" s="165" t="s">
        <v>132</v>
      </c>
      <c r="H299" s="166">
        <v>802.26300000000003</v>
      </c>
      <c r="I299" s="167"/>
      <c r="J299" s="168">
        <f>ROUND(I299*H299,2)</f>
        <v>0</v>
      </c>
      <c r="K299" s="164" t="s">
        <v>133</v>
      </c>
      <c r="L299" s="169"/>
      <c r="M299" s="170" t="s">
        <v>1</v>
      </c>
      <c r="N299" s="171" t="s">
        <v>40</v>
      </c>
      <c r="P299" s="137">
        <f>O299*H299</f>
        <v>0</v>
      </c>
      <c r="Q299" s="137">
        <v>5.4000000000000003E-3</v>
      </c>
      <c r="R299" s="137">
        <f>Q299*H299</f>
        <v>4.3322202000000001</v>
      </c>
      <c r="S299" s="137">
        <v>0</v>
      </c>
      <c r="T299" s="138">
        <f>S299*H299</f>
        <v>0</v>
      </c>
      <c r="AR299" s="139" t="s">
        <v>206</v>
      </c>
      <c r="AT299" s="139" t="s">
        <v>203</v>
      </c>
      <c r="AU299" s="139" t="s">
        <v>85</v>
      </c>
      <c r="AY299" s="16" t="s">
        <v>126</v>
      </c>
      <c r="BE299" s="140">
        <f>IF(N299="základní",J299,0)</f>
        <v>0</v>
      </c>
      <c r="BF299" s="140">
        <f>IF(N299="snížená",J299,0)</f>
        <v>0</v>
      </c>
      <c r="BG299" s="140">
        <f>IF(N299="zákl. přenesená",J299,0)</f>
        <v>0</v>
      </c>
      <c r="BH299" s="140">
        <f>IF(N299="sníž. přenesená",J299,0)</f>
        <v>0</v>
      </c>
      <c r="BI299" s="140">
        <f>IF(N299="nulová",J299,0)</f>
        <v>0</v>
      </c>
      <c r="BJ299" s="16" t="s">
        <v>83</v>
      </c>
      <c r="BK299" s="140">
        <f>ROUND(I299*H299,2)</f>
        <v>0</v>
      </c>
      <c r="BL299" s="16" t="s">
        <v>188</v>
      </c>
      <c r="BM299" s="139" t="s">
        <v>357</v>
      </c>
    </row>
    <row r="300" spans="2:65" s="13" customFormat="1" ht="10.3">
      <c r="B300" s="148"/>
      <c r="D300" s="142" t="s">
        <v>136</v>
      </c>
      <c r="E300" s="149" t="s">
        <v>1</v>
      </c>
      <c r="F300" s="150" t="s">
        <v>358</v>
      </c>
      <c r="H300" s="151">
        <v>759.33</v>
      </c>
      <c r="I300" s="152"/>
      <c r="L300" s="148"/>
      <c r="M300" s="153"/>
      <c r="T300" s="154"/>
      <c r="AT300" s="149" t="s">
        <v>136</v>
      </c>
      <c r="AU300" s="149" t="s">
        <v>85</v>
      </c>
      <c r="AV300" s="13" t="s">
        <v>85</v>
      </c>
      <c r="AW300" s="13" t="s">
        <v>32</v>
      </c>
      <c r="AX300" s="13" t="s">
        <v>75</v>
      </c>
      <c r="AY300" s="149" t="s">
        <v>126</v>
      </c>
    </row>
    <row r="301" spans="2:65" s="13" customFormat="1" ht="10.3">
      <c r="B301" s="148"/>
      <c r="D301" s="142" t="s">
        <v>136</v>
      </c>
      <c r="E301" s="149" t="s">
        <v>1</v>
      </c>
      <c r="F301" s="150" t="s">
        <v>359</v>
      </c>
      <c r="H301" s="151">
        <v>-30</v>
      </c>
      <c r="I301" s="152"/>
      <c r="L301" s="148"/>
      <c r="M301" s="153"/>
      <c r="T301" s="154"/>
      <c r="AT301" s="149" t="s">
        <v>136</v>
      </c>
      <c r="AU301" s="149" t="s">
        <v>85</v>
      </c>
      <c r="AV301" s="13" t="s">
        <v>85</v>
      </c>
      <c r="AW301" s="13" t="s">
        <v>32</v>
      </c>
      <c r="AX301" s="13" t="s">
        <v>75</v>
      </c>
      <c r="AY301" s="149" t="s">
        <v>126</v>
      </c>
    </row>
    <row r="302" spans="2:65" s="14" customFormat="1" ht="10.3">
      <c r="B302" s="155"/>
      <c r="D302" s="142" t="s">
        <v>136</v>
      </c>
      <c r="E302" s="156" t="s">
        <v>1</v>
      </c>
      <c r="F302" s="157" t="s">
        <v>140</v>
      </c>
      <c r="H302" s="158">
        <v>729.33</v>
      </c>
      <c r="I302" s="159"/>
      <c r="L302" s="155"/>
      <c r="M302" s="160"/>
      <c r="T302" s="161"/>
      <c r="AT302" s="156" t="s">
        <v>136</v>
      </c>
      <c r="AU302" s="156" t="s">
        <v>85</v>
      </c>
      <c r="AV302" s="14" t="s">
        <v>134</v>
      </c>
      <c r="AW302" s="14" t="s">
        <v>32</v>
      </c>
      <c r="AX302" s="14" t="s">
        <v>83</v>
      </c>
      <c r="AY302" s="156" t="s">
        <v>126</v>
      </c>
    </row>
    <row r="303" spans="2:65" s="13" customFormat="1" ht="10.3">
      <c r="B303" s="148"/>
      <c r="D303" s="142" t="s">
        <v>136</v>
      </c>
      <c r="F303" s="150" t="s">
        <v>360</v>
      </c>
      <c r="H303" s="151">
        <v>802.26300000000003</v>
      </c>
      <c r="I303" s="152"/>
      <c r="L303" s="148"/>
      <c r="M303" s="153"/>
      <c r="T303" s="154"/>
      <c r="AT303" s="149" t="s">
        <v>136</v>
      </c>
      <c r="AU303" s="149" t="s">
        <v>85</v>
      </c>
      <c r="AV303" s="13" t="s">
        <v>85</v>
      </c>
      <c r="AW303" s="13" t="s">
        <v>3</v>
      </c>
      <c r="AX303" s="13" t="s">
        <v>83</v>
      </c>
      <c r="AY303" s="149" t="s">
        <v>126</v>
      </c>
    </row>
    <row r="304" spans="2:65" s="1" customFormat="1" ht="24.15" customHeight="1">
      <c r="B304" s="127"/>
      <c r="C304" s="162" t="s">
        <v>361</v>
      </c>
      <c r="D304" s="162" t="s">
        <v>203</v>
      </c>
      <c r="E304" s="163" t="s">
        <v>362</v>
      </c>
      <c r="F304" s="164" t="s">
        <v>363</v>
      </c>
      <c r="G304" s="165" t="s">
        <v>132</v>
      </c>
      <c r="H304" s="166">
        <v>33</v>
      </c>
      <c r="I304" s="167"/>
      <c r="J304" s="168">
        <f>ROUND(I304*H304,2)</f>
        <v>0</v>
      </c>
      <c r="K304" s="164" t="s">
        <v>133</v>
      </c>
      <c r="L304" s="169"/>
      <c r="M304" s="170" t="s">
        <v>1</v>
      </c>
      <c r="N304" s="171" t="s">
        <v>40</v>
      </c>
      <c r="P304" s="137">
        <f>O304*H304</f>
        <v>0</v>
      </c>
      <c r="Q304" s="137">
        <v>2.5999999999999999E-2</v>
      </c>
      <c r="R304" s="137">
        <f>Q304*H304</f>
        <v>0.85799999999999998</v>
      </c>
      <c r="S304" s="137">
        <v>0</v>
      </c>
      <c r="T304" s="138">
        <f>S304*H304</f>
        <v>0</v>
      </c>
      <c r="AR304" s="139" t="s">
        <v>206</v>
      </c>
      <c r="AT304" s="139" t="s">
        <v>203</v>
      </c>
      <c r="AU304" s="139" t="s">
        <v>85</v>
      </c>
      <c r="AY304" s="16" t="s">
        <v>126</v>
      </c>
      <c r="BE304" s="140">
        <f>IF(N304="základní",J304,0)</f>
        <v>0</v>
      </c>
      <c r="BF304" s="140">
        <f>IF(N304="snížená",J304,0)</f>
        <v>0</v>
      </c>
      <c r="BG304" s="140">
        <f>IF(N304="zákl. přenesená",J304,0)</f>
        <v>0</v>
      </c>
      <c r="BH304" s="140">
        <f>IF(N304="sníž. přenesená",J304,0)</f>
        <v>0</v>
      </c>
      <c r="BI304" s="140">
        <f>IF(N304="nulová",J304,0)</f>
        <v>0</v>
      </c>
      <c r="BJ304" s="16" t="s">
        <v>83</v>
      </c>
      <c r="BK304" s="140">
        <f>ROUND(I304*H304,2)</f>
        <v>0</v>
      </c>
      <c r="BL304" s="16" t="s">
        <v>188</v>
      </c>
      <c r="BM304" s="139" t="s">
        <v>364</v>
      </c>
    </row>
    <row r="305" spans="2:65" s="13" customFormat="1" ht="10.3">
      <c r="B305" s="148"/>
      <c r="D305" s="142" t="s">
        <v>136</v>
      </c>
      <c r="E305" s="149" t="s">
        <v>1</v>
      </c>
      <c r="F305" s="150" t="s">
        <v>365</v>
      </c>
      <c r="H305" s="151">
        <v>30</v>
      </c>
      <c r="I305" s="152"/>
      <c r="L305" s="148"/>
      <c r="M305" s="153"/>
      <c r="T305" s="154"/>
      <c r="AT305" s="149" t="s">
        <v>136</v>
      </c>
      <c r="AU305" s="149" t="s">
        <v>85</v>
      </c>
      <c r="AV305" s="13" t="s">
        <v>85</v>
      </c>
      <c r="AW305" s="13" t="s">
        <v>32</v>
      </c>
      <c r="AX305" s="13" t="s">
        <v>83</v>
      </c>
      <c r="AY305" s="149" t="s">
        <v>126</v>
      </c>
    </row>
    <row r="306" spans="2:65" s="13" customFormat="1" ht="10.3">
      <c r="B306" s="148"/>
      <c r="D306" s="142" t="s">
        <v>136</v>
      </c>
      <c r="F306" s="150" t="s">
        <v>366</v>
      </c>
      <c r="H306" s="151">
        <v>33</v>
      </c>
      <c r="I306" s="152"/>
      <c r="L306" s="148"/>
      <c r="M306" s="153"/>
      <c r="T306" s="154"/>
      <c r="AT306" s="149" t="s">
        <v>136</v>
      </c>
      <c r="AU306" s="149" t="s">
        <v>85</v>
      </c>
      <c r="AV306" s="13" t="s">
        <v>85</v>
      </c>
      <c r="AW306" s="13" t="s">
        <v>3</v>
      </c>
      <c r="AX306" s="13" t="s">
        <v>83</v>
      </c>
      <c r="AY306" s="149" t="s">
        <v>126</v>
      </c>
    </row>
    <row r="307" spans="2:65" s="1" customFormat="1" ht="24.15" customHeight="1">
      <c r="B307" s="127"/>
      <c r="C307" s="128" t="s">
        <v>367</v>
      </c>
      <c r="D307" s="128" t="s">
        <v>129</v>
      </c>
      <c r="E307" s="129" t="s">
        <v>368</v>
      </c>
      <c r="F307" s="130" t="s">
        <v>369</v>
      </c>
      <c r="G307" s="131" t="s">
        <v>132</v>
      </c>
      <c r="H307" s="132">
        <v>759.33</v>
      </c>
      <c r="I307" s="133"/>
      <c r="J307" s="134">
        <f>ROUND(I307*H307,2)</f>
        <v>0</v>
      </c>
      <c r="K307" s="130" t="s">
        <v>133</v>
      </c>
      <c r="L307" s="31"/>
      <c r="M307" s="135" t="s">
        <v>1</v>
      </c>
      <c r="N307" s="136" t="s">
        <v>40</v>
      </c>
      <c r="P307" s="137">
        <f>O307*H307</f>
        <v>0</v>
      </c>
      <c r="Q307" s="137">
        <v>1.16E-3</v>
      </c>
      <c r="R307" s="137">
        <f>Q307*H307</f>
        <v>0.88082280000000002</v>
      </c>
      <c r="S307" s="137">
        <v>0</v>
      </c>
      <c r="T307" s="138">
        <f>S307*H307</f>
        <v>0</v>
      </c>
      <c r="AR307" s="139" t="s">
        <v>188</v>
      </c>
      <c r="AT307" s="139" t="s">
        <v>129</v>
      </c>
      <c r="AU307" s="139" t="s">
        <v>85</v>
      </c>
      <c r="AY307" s="16" t="s">
        <v>126</v>
      </c>
      <c r="BE307" s="140">
        <f>IF(N307="základní",J307,0)</f>
        <v>0</v>
      </c>
      <c r="BF307" s="140">
        <f>IF(N307="snížená",J307,0)</f>
        <v>0</v>
      </c>
      <c r="BG307" s="140">
        <f>IF(N307="zákl. přenesená",J307,0)</f>
        <v>0</v>
      </c>
      <c r="BH307" s="140">
        <f>IF(N307="sníž. přenesená",J307,0)</f>
        <v>0</v>
      </c>
      <c r="BI307" s="140">
        <f>IF(N307="nulová",J307,0)</f>
        <v>0</v>
      </c>
      <c r="BJ307" s="16" t="s">
        <v>83</v>
      </c>
      <c r="BK307" s="140">
        <f>ROUND(I307*H307,2)</f>
        <v>0</v>
      </c>
      <c r="BL307" s="16" t="s">
        <v>188</v>
      </c>
      <c r="BM307" s="139" t="s">
        <v>370</v>
      </c>
    </row>
    <row r="308" spans="2:65" s="12" customFormat="1" ht="10.3">
      <c r="B308" s="141"/>
      <c r="D308" s="142" t="s">
        <v>136</v>
      </c>
      <c r="E308" s="143" t="s">
        <v>1</v>
      </c>
      <c r="F308" s="144" t="s">
        <v>228</v>
      </c>
      <c r="H308" s="143" t="s">
        <v>1</v>
      </c>
      <c r="I308" s="145"/>
      <c r="L308" s="141"/>
      <c r="M308" s="146"/>
      <c r="T308" s="147"/>
      <c r="AT308" s="143" t="s">
        <v>136</v>
      </c>
      <c r="AU308" s="143" t="s">
        <v>85</v>
      </c>
      <c r="AV308" s="12" t="s">
        <v>83</v>
      </c>
      <c r="AW308" s="12" t="s">
        <v>32</v>
      </c>
      <c r="AX308" s="12" t="s">
        <v>75</v>
      </c>
      <c r="AY308" s="143" t="s">
        <v>126</v>
      </c>
    </row>
    <row r="309" spans="2:65" s="13" customFormat="1" ht="10.3">
      <c r="B309" s="148"/>
      <c r="D309" s="142" t="s">
        <v>136</v>
      </c>
      <c r="E309" s="149" t="s">
        <v>1</v>
      </c>
      <c r="F309" s="150" t="s">
        <v>353</v>
      </c>
      <c r="H309" s="151">
        <v>759.33</v>
      </c>
      <c r="I309" s="152"/>
      <c r="L309" s="148"/>
      <c r="M309" s="153"/>
      <c r="T309" s="154"/>
      <c r="AT309" s="149" t="s">
        <v>136</v>
      </c>
      <c r="AU309" s="149" t="s">
        <v>85</v>
      </c>
      <c r="AV309" s="13" t="s">
        <v>85</v>
      </c>
      <c r="AW309" s="13" t="s">
        <v>32</v>
      </c>
      <c r="AX309" s="13" t="s">
        <v>83</v>
      </c>
      <c r="AY309" s="149" t="s">
        <v>126</v>
      </c>
    </row>
    <row r="310" spans="2:65" s="1" customFormat="1" ht="16.5" customHeight="1">
      <c r="B310" s="127"/>
      <c r="C310" s="162" t="s">
        <v>371</v>
      </c>
      <c r="D310" s="162" t="s">
        <v>203</v>
      </c>
      <c r="E310" s="163" t="s">
        <v>372</v>
      </c>
      <c r="F310" s="164" t="s">
        <v>373</v>
      </c>
      <c r="G310" s="165" t="s">
        <v>374</v>
      </c>
      <c r="H310" s="166">
        <v>89.382999999999996</v>
      </c>
      <c r="I310" s="167"/>
      <c r="J310" s="168">
        <f>ROUND(I310*H310,2)</f>
        <v>0</v>
      </c>
      <c r="K310" s="164" t="s">
        <v>133</v>
      </c>
      <c r="L310" s="169"/>
      <c r="M310" s="170" t="s">
        <v>1</v>
      </c>
      <c r="N310" s="171" t="s">
        <v>40</v>
      </c>
      <c r="P310" s="137">
        <f>O310*H310</f>
        <v>0</v>
      </c>
      <c r="Q310" s="137">
        <v>2.5000000000000001E-2</v>
      </c>
      <c r="R310" s="137">
        <f>Q310*H310</f>
        <v>2.234575</v>
      </c>
      <c r="S310" s="137">
        <v>0</v>
      </c>
      <c r="T310" s="138">
        <f>S310*H310</f>
        <v>0</v>
      </c>
      <c r="AR310" s="139" t="s">
        <v>206</v>
      </c>
      <c r="AT310" s="139" t="s">
        <v>203</v>
      </c>
      <c r="AU310" s="139" t="s">
        <v>85</v>
      </c>
      <c r="AY310" s="16" t="s">
        <v>126</v>
      </c>
      <c r="BE310" s="140">
        <f>IF(N310="základní",J310,0)</f>
        <v>0</v>
      </c>
      <c r="BF310" s="140">
        <f>IF(N310="snížená",J310,0)</f>
        <v>0</v>
      </c>
      <c r="BG310" s="140">
        <f>IF(N310="zákl. přenesená",J310,0)</f>
        <v>0</v>
      </c>
      <c r="BH310" s="140">
        <f>IF(N310="sníž. přenesená",J310,0)</f>
        <v>0</v>
      </c>
      <c r="BI310" s="140">
        <f>IF(N310="nulová",J310,0)</f>
        <v>0</v>
      </c>
      <c r="BJ310" s="16" t="s">
        <v>83</v>
      </c>
      <c r="BK310" s="140">
        <f>ROUND(I310*H310,2)</f>
        <v>0</v>
      </c>
      <c r="BL310" s="16" t="s">
        <v>188</v>
      </c>
      <c r="BM310" s="139" t="s">
        <v>375</v>
      </c>
    </row>
    <row r="311" spans="2:65" s="12" customFormat="1" ht="10.3">
      <c r="B311" s="141"/>
      <c r="D311" s="142" t="s">
        <v>136</v>
      </c>
      <c r="E311" s="143" t="s">
        <v>1</v>
      </c>
      <c r="F311" s="144" t="s">
        <v>228</v>
      </c>
      <c r="H311" s="143" t="s">
        <v>1</v>
      </c>
      <c r="I311" s="145"/>
      <c r="L311" s="141"/>
      <c r="M311" s="146"/>
      <c r="T311" s="147"/>
      <c r="AT311" s="143" t="s">
        <v>136</v>
      </c>
      <c r="AU311" s="143" t="s">
        <v>85</v>
      </c>
      <c r="AV311" s="12" t="s">
        <v>83</v>
      </c>
      <c r="AW311" s="12" t="s">
        <v>32</v>
      </c>
      <c r="AX311" s="12" t="s">
        <v>75</v>
      </c>
      <c r="AY311" s="143" t="s">
        <v>126</v>
      </c>
    </row>
    <row r="312" spans="2:65" s="13" customFormat="1" ht="10.3">
      <c r="B312" s="148"/>
      <c r="D312" s="142" t="s">
        <v>136</v>
      </c>
      <c r="E312" s="149" t="s">
        <v>1</v>
      </c>
      <c r="F312" s="150" t="s">
        <v>376</v>
      </c>
      <c r="H312" s="151">
        <v>86.057000000000002</v>
      </c>
      <c r="I312" s="152"/>
      <c r="L312" s="148"/>
      <c r="M312" s="153"/>
      <c r="T312" s="154"/>
      <c r="AT312" s="149" t="s">
        <v>136</v>
      </c>
      <c r="AU312" s="149" t="s">
        <v>85</v>
      </c>
      <c r="AV312" s="13" t="s">
        <v>85</v>
      </c>
      <c r="AW312" s="13" t="s">
        <v>32</v>
      </c>
      <c r="AX312" s="13" t="s">
        <v>75</v>
      </c>
      <c r="AY312" s="149" t="s">
        <v>126</v>
      </c>
    </row>
    <row r="313" spans="2:65" s="12" customFormat="1" ht="10.3">
      <c r="B313" s="141"/>
      <c r="D313" s="142" t="s">
        <v>136</v>
      </c>
      <c r="E313" s="143" t="s">
        <v>1</v>
      </c>
      <c r="F313" s="144" t="s">
        <v>377</v>
      </c>
      <c r="H313" s="143" t="s">
        <v>1</v>
      </c>
      <c r="I313" s="145"/>
      <c r="L313" s="141"/>
      <c r="M313" s="146"/>
      <c r="T313" s="147"/>
      <c r="AT313" s="143" t="s">
        <v>136</v>
      </c>
      <c r="AU313" s="143" t="s">
        <v>85</v>
      </c>
      <c r="AV313" s="12" t="s">
        <v>83</v>
      </c>
      <c r="AW313" s="12" t="s">
        <v>32</v>
      </c>
      <c r="AX313" s="12" t="s">
        <v>75</v>
      </c>
      <c r="AY313" s="143" t="s">
        <v>126</v>
      </c>
    </row>
    <row r="314" spans="2:65" s="13" customFormat="1" ht="10.3">
      <c r="B314" s="148"/>
      <c r="D314" s="142" t="s">
        <v>136</v>
      </c>
      <c r="E314" s="149" t="s">
        <v>1</v>
      </c>
      <c r="F314" s="150" t="s">
        <v>378</v>
      </c>
      <c r="H314" s="151">
        <v>-4.8</v>
      </c>
      <c r="I314" s="152"/>
      <c r="L314" s="148"/>
      <c r="M314" s="153"/>
      <c r="T314" s="154"/>
      <c r="AT314" s="149" t="s">
        <v>136</v>
      </c>
      <c r="AU314" s="149" t="s">
        <v>85</v>
      </c>
      <c r="AV314" s="13" t="s">
        <v>85</v>
      </c>
      <c r="AW314" s="13" t="s">
        <v>32</v>
      </c>
      <c r="AX314" s="13" t="s">
        <v>75</v>
      </c>
      <c r="AY314" s="149" t="s">
        <v>126</v>
      </c>
    </row>
    <row r="315" spans="2:65" s="14" customFormat="1" ht="10.3">
      <c r="B315" s="155"/>
      <c r="D315" s="142" t="s">
        <v>136</v>
      </c>
      <c r="E315" s="156" t="s">
        <v>1</v>
      </c>
      <c r="F315" s="157" t="s">
        <v>140</v>
      </c>
      <c r="H315" s="158">
        <v>81.257000000000005</v>
      </c>
      <c r="I315" s="159"/>
      <c r="L315" s="155"/>
      <c r="M315" s="160"/>
      <c r="T315" s="161"/>
      <c r="AT315" s="156" t="s">
        <v>136</v>
      </c>
      <c r="AU315" s="156" t="s">
        <v>85</v>
      </c>
      <c r="AV315" s="14" t="s">
        <v>134</v>
      </c>
      <c r="AW315" s="14" t="s">
        <v>32</v>
      </c>
      <c r="AX315" s="14" t="s">
        <v>83</v>
      </c>
      <c r="AY315" s="156" t="s">
        <v>126</v>
      </c>
    </row>
    <row r="316" spans="2:65" s="13" customFormat="1" ht="10.3">
      <c r="B316" s="148"/>
      <c r="D316" s="142" t="s">
        <v>136</v>
      </c>
      <c r="F316" s="150" t="s">
        <v>379</v>
      </c>
      <c r="H316" s="151">
        <v>89.382999999999996</v>
      </c>
      <c r="I316" s="152"/>
      <c r="L316" s="148"/>
      <c r="M316" s="153"/>
      <c r="T316" s="154"/>
      <c r="AT316" s="149" t="s">
        <v>136</v>
      </c>
      <c r="AU316" s="149" t="s">
        <v>85</v>
      </c>
      <c r="AV316" s="13" t="s">
        <v>85</v>
      </c>
      <c r="AW316" s="13" t="s">
        <v>3</v>
      </c>
      <c r="AX316" s="13" t="s">
        <v>83</v>
      </c>
      <c r="AY316" s="149" t="s">
        <v>126</v>
      </c>
    </row>
    <row r="317" spans="2:65" s="1" customFormat="1" ht="21.75" customHeight="1">
      <c r="B317" s="127"/>
      <c r="C317" s="162" t="s">
        <v>380</v>
      </c>
      <c r="D317" s="162" t="s">
        <v>203</v>
      </c>
      <c r="E317" s="163" t="s">
        <v>381</v>
      </c>
      <c r="F317" s="164" t="s">
        <v>382</v>
      </c>
      <c r="G317" s="165" t="s">
        <v>374</v>
      </c>
      <c r="H317" s="166">
        <v>5.28</v>
      </c>
      <c r="I317" s="167"/>
      <c r="J317" s="168">
        <f>ROUND(I317*H317,2)</f>
        <v>0</v>
      </c>
      <c r="K317" s="164" t="s">
        <v>133</v>
      </c>
      <c r="L317" s="169"/>
      <c r="M317" s="170" t="s">
        <v>1</v>
      </c>
      <c r="N317" s="171" t="s">
        <v>40</v>
      </c>
      <c r="P317" s="137">
        <f>O317*H317</f>
        <v>0</v>
      </c>
      <c r="Q317" s="137">
        <v>2.6249999999999999E-2</v>
      </c>
      <c r="R317" s="137">
        <f>Q317*H317</f>
        <v>0.1386</v>
      </c>
      <c r="S317" s="137">
        <v>0</v>
      </c>
      <c r="T317" s="138">
        <f>S317*H317</f>
        <v>0</v>
      </c>
      <c r="AR317" s="139" t="s">
        <v>206</v>
      </c>
      <c r="AT317" s="139" t="s">
        <v>203</v>
      </c>
      <c r="AU317" s="139" t="s">
        <v>85</v>
      </c>
      <c r="AY317" s="16" t="s">
        <v>126</v>
      </c>
      <c r="BE317" s="140">
        <f>IF(N317="základní",J317,0)</f>
        <v>0</v>
      </c>
      <c r="BF317" s="140">
        <f>IF(N317="snížená",J317,0)</f>
        <v>0</v>
      </c>
      <c r="BG317" s="140">
        <f>IF(N317="zákl. přenesená",J317,0)</f>
        <v>0</v>
      </c>
      <c r="BH317" s="140">
        <f>IF(N317="sníž. přenesená",J317,0)</f>
        <v>0</v>
      </c>
      <c r="BI317" s="140">
        <f>IF(N317="nulová",J317,0)</f>
        <v>0</v>
      </c>
      <c r="BJ317" s="16" t="s">
        <v>83</v>
      </c>
      <c r="BK317" s="140">
        <f>ROUND(I317*H317,2)</f>
        <v>0</v>
      </c>
      <c r="BL317" s="16" t="s">
        <v>188</v>
      </c>
      <c r="BM317" s="139" t="s">
        <v>383</v>
      </c>
    </row>
    <row r="318" spans="2:65" s="12" customFormat="1" ht="10.3">
      <c r="B318" s="141"/>
      <c r="D318" s="142" t="s">
        <v>136</v>
      </c>
      <c r="E318" s="143" t="s">
        <v>1</v>
      </c>
      <c r="F318" s="144" t="s">
        <v>384</v>
      </c>
      <c r="H318" s="143" t="s">
        <v>1</v>
      </c>
      <c r="I318" s="145"/>
      <c r="L318" s="141"/>
      <c r="M318" s="146"/>
      <c r="T318" s="147"/>
      <c r="AT318" s="143" t="s">
        <v>136</v>
      </c>
      <c r="AU318" s="143" t="s">
        <v>85</v>
      </c>
      <c r="AV318" s="12" t="s">
        <v>83</v>
      </c>
      <c r="AW318" s="12" t="s">
        <v>32</v>
      </c>
      <c r="AX318" s="12" t="s">
        <v>75</v>
      </c>
      <c r="AY318" s="143" t="s">
        <v>126</v>
      </c>
    </row>
    <row r="319" spans="2:65" s="12" customFormat="1" ht="10.3">
      <c r="B319" s="141"/>
      <c r="D319" s="142" t="s">
        <v>136</v>
      </c>
      <c r="E319" s="143" t="s">
        <v>1</v>
      </c>
      <c r="F319" s="144" t="s">
        <v>228</v>
      </c>
      <c r="H319" s="143" t="s">
        <v>1</v>
      </c>
      <c r="I319" s="145"/>
      <c r="L319" s="141"/>
      <c r="M319" s="146"/>
      <c r="T319" s="147"/>
      <c r="AT319" s="143" t="s">
        <v>136</v>
      </c>
      <c r="AU319" s="143" t="s">
        <v>85</v>
      </c>
      <c r="AV319" s="12" t="s">
        <v>83</v>
      </c>
      <c r="AW319" s="12" t="s">
        <v>32</v>
      </c>
      <c r="AX319" s="12" t="s">
        <v>75</v>
      </c>
      <c r="AY319" s="143" t="s">
        <v>126</v>
      </c>
    </row>
    <row r="320" spans="2:65" s="13" customFormat="1" ht="10.3">
      <c r="B320" s="148"/>
      <c r="D320" s="142" t="s">
        <v>136</v>
      </c>
      <c r="E320" s="149" t="s">
        <v>1</v>
      </c>
      <c r="F320" s="150" t="s">
        <v>385</v>
      </c>
      <c r="H320" s="151">
        <v>4.8</v>
      </c>
      <c r="I320" s="152"/>
      <c r="L320" s="148"/>
      <c r="M320" s="153"/>
      <c r="T320" s="154"/>
      <c r="AT320" s="149" t="s">
        <v>136</v>
      </c>
      <c r="AU320" s="149" t="s">
        <v>85</v>
      </c>
      <c r="AV320" s="13" t="s">
        <v>85</v>
      </c>
      <c r="AW320" s="13" t="s">
        <v>32</v>
      </c>
      <c r="AX320" s="13" t="s">
        <v>83</v>
      </c>
      <c r="AY320" s="149" t="s">
        <v>126</v>
      </c>
    </row>
    <row r="321" spans="2:65" s="13" customFormat="1" ht="10.3">
      <c r="B321" s="148"/>
      <c r="D321" s="142" t="s">
        <v>136</v>
      </c>
      <c r="F321" s="150" t="s">
        <v>386</v>
      </c>
      <c r="H321" s="151">
        <v>5.28</v>
      </c>
      <c r="I321" s="152"/>
      <c r="L321" s="148"/>
      <c r="M321" s="153"/>
      <c r="T321" s="154"/>
      <c r="AT321" s="149" t="s">
        <v>136</v>
      </c>
      <c r="AU321" s="149" t="s">
        <v>85</v>
      </c>
      <c r="AV321" s="13" t="s">
        <v>85</v>
      </c>
      <c r="AW321" s="13" t="s">
        <v>3</v>
      </c>
      <c r="AX321" s="13" t="s">
        <v>83</v>
      </c>
      <c r="AY321" s="149" t="s">
        <v>126</v>
      </c>
    </row>
    <row r="322" spans="2:65" s="1" customFormat="1" ht="24.15" customHeight="1">
      <c r="B322" s="127"/>
      <c r="C322" s="128" t="s">
        <v>387</v>
      </c>
      <c r="D322" s="128" t="s">
        <v>129</v>
      </c>
      <c r="E322" s="129" t="s">
        <v>388</v>
      </c>
      <c r="F322" s="130" t="s">
        <v>389</v>
      </c>
      <c r="G322" s="131" t="s">
        <v>143</v>
      </c>
      <c r="H322" s="132">
        <v>198.16</v>
      </c>
      <c r="I322" s="133"/>
      <c r="J322" s="134">
        <f>ROUND(I322*H322,2)</f>
        <v>0</v>
      </c>
      <c r="K322" s="130" t="s">
        <v>133</v>
      </c>
      <c r="L322" s="31"/>
      <c r="M322" s="135" t="s">
        <v>1</v>
      </c>
      <c r="N322" s="136" t="s">
        <v>40</v>
      </c>
      <c r="P322" s="137">
        <f>O322*H322</f>
        <v>0</v>
      </c>
      <c r="Q322" s="137">
        <v>1E-4</v>
      </c>
      <c r="R322" s="137">
        <f>Q322*H322</f>
        <v>1.9816E-2</v>
      </c>
      <c r="S322" s="137">
        <v>0</v>
      </c>
      <c r="T322" s="138">
        <f>S322*H322</f>
        <v>0</v>
      </c>
      <c r="AR322" s="139" t="s">
        <v>188</v>
      </c>
      <c r="AT322" s="139" t="s">
        <v>129</v>
      </c>
      <c r="AU322" s="139" t="s">
        <v>85</v>
      </c>
      <c r="AY322" s="16" t="s">
        <v>126</v>
      </c>
      <c r="BE322" s="140">
        <f>IF(N322="základní",J322,0)</f>
        <v>0</v>
      </c>
      <c r="BF322" s="140">
        <f>IF(N322="snížená",J322,0)</f>
        <v>0</v>
      </c>
      <c r="BG322" s="140">
        <f>IF(N322="zákl. přenesená",J322,0)</f>
        <v>0</v>
      </c>
      <c r="BH322" s="140">
        <f>IF(N322="sníž. přenesená",J322,0)</f>
        <v>0</v>
      </c>
      <c r="BI322" s="140">
        <f>IF(N322="nulová",J322,0)</f>
        <v>0</v>
      </c>
      <c r="BJ322" s="16" t="s">
        <v>83</v>
      </c>
      <c r="BK322" s="140">
        <f>ROUND(I322*H322,2)</f>
        <v>0</v>
      </c>
      <c r="BL322" s="16" t="s">
        <v>188</v>
      </c>
      <c r="BM322" s="139" t="s">
        <v>390</v>
      </c>
    </row>
    <row r="323" spans="2:65" s="12" customFormat="1" ht="10.3">
      <c r="B323" s="141"/>
      <c r="D323" s="142" t="s">
        <v>136</v>
      </c>
      <c r="E323" s="143" t="s">
        <v>1</v>
      </c>
      <c r="F323" s="144" t="s">
        <v>228</v>
      </c>
      <c r="H323" s="143" t="s">
        <v>1</v>
      </c>
      <c r="I323" s="145"/>
      <c r="L323" s="141"/>
      <c r="M323" s="146"/>
      <c r="T323" s="147"/>
      <c r="AT323" s="143" t="s">
        <v>136</v>
      </c>
      <c r="AU323" s="143" t="s">
        <v>85</v>
      </c>
      <c r="AV323" s="12" t="s">
        <v>83</v>
      </c>
      <c r="AW323" s="12" t="s">
        <v>32</v>
      </c>
      <c r="AX323" s="12" t="s">
        <v>75</v>
      </c>
      <c r="AY323" s="143" t="s">
        <v>126</v>
      </c>
    </row>
    <row r="324" spans="2:65" s="13" customFormat="1" ht="10.3">
      <c r="B324" s="148"/>
      <c r="D324" s="142" t="s">
        <v>136</v>
      </c>
      <c r="E324" s="149" t="s">
        <v>1</v>
      </c>
      <c r="F324" s="150" t="s">
        <v>273</v>
      </c>
      <c r="H324" s="151">
        <v>140.96</v>
      </c>
      <c r="I324" s="152"/>
      <c r="L324" s="148"/>
      <c r="M324" s="153"/>
      <c r="T324" s="154"/>
      <c r="AT324" s="149" t="s">
        <v>136</v>
      </c>
      <c r="AU324" s="149" t="s">
        <v>85</v>
      </c>
      <c r="AV324" s="13" t="s">
        <v>85</v>
      </c>
      <c r="AW324" s="13" t="s">
        <v>32</v>
      </c>
      <c r="AX324" s="13" t="s">
        <v>75</v>
      </c>
      <c r="AY324" s="149" t="s">
        <v>126</v>
      </c>
    </row>
    <row r="325" spans="2:65" s="12" customFormat="1" ht="10.3">
      <c r="B325" s="141"/>
      <c r="D325" s="142" t="s">
        <v>136</v>
      </c>
      <c r="E325" s="143" t="s">
        <v>1</v>
      </c>
      <c r="F325" s="144" t="s">
        <v>264</v>
      </c>
      <c r="H325" s="143" t="s">
        <v>1</v>
      </c>
      <c r="I325" s="145"/>
      <c r="L325" s="141"/>
      <c r="M325" s="146"/>
      <c r="T325" s="147"/>
      <c r="AT325" s="143" t="s">
        <v>136</v>
      </c>
      <c r="AU325" s="143" t="s">
        <v>85</v>
      </c>
      <c r="AV325" s="12" t="s">
        <v>83</v>
      </c>
      <c r="AW325" s="12" t="s">
        <v>32</v>
      </c>
      <c r="AX325" s="12" t="s">
        <v>75</v>
      </c>
      <c r="AY325" s="143" t="s">
        <v>126</v>
      </c>
    </row>
    <row r="326" spans="2:65" s="13" customFormat="1" ht="10.3">
      <c r="B326" s="148"/>
      <c r="D326" s="142" t="s">
        <v>136</v>
      </c>
      <c r="E326" s="149" t="s">
        <v>1</v>
      </c>
      <c r="F326" s="150" t="s">
        <v>146</v>
      </c>
      <c r="H326" s="151">
        <v>57.2</v>
      </c>
      <c r="I326" s="152"/>
      <c r="L326" s="148"/>
      <c r="M326" s="153"/>
      <c r="T326" s="154"/>
      <c r="AT326" s="149" t="s">
        <v>136</v>
      </c>
      <c r="AU326" s="149" t="s">
        <v>85</v>
      </c>
      <c r="AV326" s="13" t="s">
        <v>85</v>
      </c>
      <c r="AW326" s="13" t="s">
        <v>32</v>
      </c>
      <c r="AX326" s="13" t="s">
        <v>75</v>
      </c>
      <c r="AY326" s="149" t="s">
        <v>126</v>
      </c>
    </row>
    <row r="327" spans="2:65" s="14" customFormat="1" ht="10.3">
      <c r="B327" s="155"/>
      <c r="D327" s="142" t="s">
        <v>136</v>
      </c>
      <c r="E327" s="156" t="s">
        <v>1</v>
      </c>
      <c r="F327" s="157" t="s">
        <v>140</v>
      </c>
      <c r="H327" s="158">
        <v>198.16</v>
      </c>
      <c r="I327" s="159"/>
      <c r="L327" s="155"/>
      <c r="M327" s="160"/>
      <c r="T327" s="161"/>
      <c r="AT327" s="156" t="s">
        <v>136</v>
      </c>
      <c r="AU327" s="156" t="s">
        <v>85</v>
      </c>
      <c r="AV327" s="14" t="s">
        <v>134</v>
      </c>
      <c r="AW327" s="14" t="s">
        <v>32</v>
      </c>
      <c r="AX327" s="14" t="s">
        <v>83</v>
      </c>
      <c r="AY327" s="156" t="s">
        <v>126</v>
      </c>
    </row>
    <row r="328" spans="2:65" s="1" customFormat="1" ht="16.5" customHeight="1">
      <c r="B328" s="127"/>
      <c r="C328" s="162" t="s">
        <v>391</v>
      </c>
      <c r="D328" s="162" t="s">
        <v>203</v>
      </c>
      <c r="E328" s="163" t="s">
        <v>392</v>
      </c>
      <c r="F328" s="164" t="s">
        <v>393</v>
      </c>
      <c r="G328" s="165" t="s">
        <v>374</v>
      </c>
      <c r="H328" s="166">
        <v>11.444000000000001</v>
      </c>
      <c r="I328" s="167"/>
      <c r="J328" s="168">
        <f>ROUND(I328*H328,2)</f>
        <v>0</v>
      </c>
      <c r="K328" s="164" t="s">
        <v>133</v>
      </c>
      <c r="L328" s="169"/>
      <c r="M328" s="170" t="s">
        <v>1</v>
      </c>
      <c r="N328" s="171" t="s">
        <v>40</v>
      </c>
      <c r="P328" s="137">
        <f>O328*H328</f>
        <v>0</v>
      </c>
      <c r="Q328" s="137">
        <v>0.03</v>
      </c>
      <c r="R328" s="137">
        <f>Q328*H328</f>
        <v>0.34332000000000001</v>
      </c>
      <c r="S328" s="137">
        <v>0</v>
      </c>
      <c r="T328" s="138">
        <f>S328*H328</f>
        <v>0</v>
      </c>
      <c r="AR328" s="139" t="s">
        <v>206</v>
      </c>
      <c r="AT328" s="139" t="s">
        <v>203</v>
      </c>
      <c r="AU328" s="139" t="s">
        <v>85</v>
      </c>
      <c r="AY328" s="16" t="s">
        <v>126</v>
      </c>
      <c r="BE328" s="140">
        <f>IF(N328="základní",J328,0)</f>
        <v>0</v>
      </c>
      <c r="BF328" s="140">
        <f>IF(N328="snížená",J328,0)</f>
        <v>0</v>
      </c>
      <c r="BG328" s="140">
        <f>IF(N328="zákl. přenesená",J328,0)</f>
        <v>0</v>
      </c>
      <c r="BH328" s="140">
        <f>IF(N328="sníž. přenesená",J328,0)</f>
        <v>0</v>
      </c>
      <c r="BI328" s="140">
        <f>IF(N328="nulová",J328,0)</f>
        <v>0</v>
      </c>
      <c r="BJ328" s="16" t="s">
        <v>83</v>
      </c>
      <c r="BK328" s="140">
        <f>ROUND(I328*H328,2)</f>
        <v>0</v>
      </c>
      <c r="BL328" s="16" t="s">
        <v>188</v>
      </c>
      <c r="BM328" s="139" t="s">
        <v>394</v>
      </c>
    </row>
    <row r="329" spans="2:65" s="13" customFormat="1" ht="10.3">
      <c r="B329" s="148"/>
      <c r="D329" s="142" t="s">
        <v>136</v>
      </c>
      <c r="E329" s="149" t="s">
        <v>1</v>
      </c>
      <c r="F329" s="150" t="s">
        <v>395</v>
      </c>
      <c r="H329" s="151">
        <v>10.898999999999999</v>
      </c>
      <c r="I329" s="152"/>
      <c r="L329" s="148"/>
      <c r="M329" s="153"/>
      <c r="T329" s="154"/>
      <c r="AT329" s="149" t="s">
        <v>136</v>
      </c>
      <c r="AU329" s="149" t="s">
        <v>85</v>
      </c>
      <c r="AV329" s="13" t="s">
        <v>85</v>
      </c>
      <c r="AW329" s="13" t="s">
        <v>32</v>
      </c>
      <c r="AX329" s="13" t="s">
        <v>83</v>
      </c>
      <c r="AY329" s="149" t="s">
        <v>126</v>
      </c>
    </row>
    <row r="330" spans="2:65" s="13" customFormat="1" ht="10.3">
      <c r="B330" s="148"/>
      <c r="D330" s="142" t="s">
        <v>136</v>
      </c>
      <c r="F330" s="150" t="s">
        <v>396</v>
      </c>
      <c r="H330" s="151">
        <v>11.444000000000001</v>
      </c>
      <c r="I330" s="152"/>
      <c r="L330" s="148"/>
      <c r="M330" s="153"/>
      <c r="T330" s="154"/>
      <c r="AT330" s="149" t="s">
        <v>136</v>
      </c>
      <c r="AU330" s="149" t="s">
        <v>85</v>
      </c>
      <c r="AV330" s="13" t="s">
        <v>85</v>
      </c>
      <c r="AW330" s="13" t="s">
        <v>3</v>
      </c>
      <c r="AX330" s="13" t="s">
        <v>83</v>
      </c>
      <c r="AY330" s="149" t="s">
        <v>126</v>
      </c>
    </row>
    <row r="331" spans="2:65" s="1" customFormat="1" ht="24.15" customHeight="1">
      <c r="B331" s="127"/>
      <c r="C331" s="128" t="s">
        <v>397</v>
      </c>
      <c r="D331" s="128" t="s">
        <v>129</v>
      </c>
      <c r="E331" s="129" t="s">
        <v>398</v>
      </c>
      <c r="F331" s="130" t="s">
        <v>399</v>
      </c>
      <c r="G331" s="131" t="s">
        <v>332</v>
      </c>
      <c r="H331" s="172"/>
      <c r="I331" s="133"/>
      <c r="J331" s="134">
        <f>ROUND(I331*H331,2)</f>
        <v>0</v>
      </c>
      <c r="K331" s="130" t="s">
        <v>133</v>
      </c>
      <c r="L331" s="31"/>
      <c r="M331" s="135" t="s">
        <v>1</v>
      </c>
      <c r="N331" s="136" t="s">
        <v>40</v>
      </c>
      <c r="P331" s="137">
        <f>O331*H331</f>
        <v>0</v>
      </c>
      <c r="Q331" s="137">
        <v>0</v>
      </c>
      <c r="R331" s="137">
        <f>Q331*H331</f>
        <v>0</v>
      </c>
      <c r="S331" s="137">
        <v>0</v>
      </c>
      <c r="T331" s="138">
        <f>S331*H331</f>
        <v>0</v>
      </c>
      <c r="AR331" s="139" t="s">
        <v>188</v>
      </c>
      <c r="AT331" s="139" t="s">
        <v>129</v>
      </c>
      <c r="AU331" s="139" t="s">
        <v>85</v>
      </c>
      <c r="AY331" s="16" t="s">
        <v>126</v>
      </c>
      <c r="BE331" s="140">
        <f>IF(N331="základní",J331,0)</f>
        <v>0</v>
      </c>
      <c r="BF331" s="140">
        <f>IF(N331="snížená",J331,0)</f>
        <v>0</v>
      </c>
      <c r="BG331" s="140">
        <f>IF(N331="zákl. přenesená",J331,0)</f>
        <v>0</v>
      </c>
      <c r="BH331" s="140">
        <f>IF(N331="sníž. přenesená",J331,0)</f>
        <v>0</v>
      </c>
      <c r="BI331" s="140">
        <f>IF(N331="nulová",J331,0)</f>
        <v>0</v>
      </c>
      <c r="BJ331" s="16" t="s">
        <v>83</v>
      </c>
      <c r="BK331" s="140">
        <f>ROUND(I331*H331,2)</f>
        <v>0</v>
      </c>
      <c r="BL331" s="16" t="s">
        <v>188</v>
      </c>
      <c r="BM331" s="139" t="s">
        <v>400</v>
      </c>
    </row>
    <row r="332" spans="2:65" s="11" customFormat="1" ht="22.85" customHeight="1">
      <c r="B332" s="115"/>
      <c r="D332" s="116" t="s">
        <v>74</v>
      </c>
      <c r="E332" s="125" t="s">
        <v>401</v>
      </c>
      <c r="F332" s="125" t="s">
        <v>402</v>
      </c>
      <c r="I332" s="118"/>
      <c r="J332" s="126">
        <f>BK332</f>
        <v>0</v>
      </c>
      <c r="L332" s="115"/>
      <c r="M332" s="120"/>
      <c r="P332" s="121">
        <f>SUM(P333:P343)</f>
        <v>0</v>
      </c>
      <c r="R332" s="121">
        <f>SUM(R333:R343)</f>
        <v>1.9799999999999998E-2</v>
      </c>
      <c r="T332" s="122">
        <f>SUM(T333:T343)</f>
        <v>0.12065999999999999</v>
      </c>
      <c r="AR332" s="116" t="s">
        <v>85</v>
      </c>
      <c r="AT332" s="123" t="s">
        <v>74</v>
      </c>
      <c r="AU332" s="123" t="s">
        <v>83</v>
      </c>
      <c r="AY332" s="116" t="s">
        <v>126</v>
      </c>
      <c r="BK332" s="124">
        <f>SUM(BK333:BK343)</f>
        <v>0</v>
      </c>
    </row>
    <row r="333" spans="2:65" s="1" customFormat="1" ht="16.5" customHeight="1">
      <c r="B333" s="127"/>
      <c r="C333" s="128" t="s">
        <v>403</v>
      </c>
      <c r="D333" s="128" t="s">
        <v>129</v>
      </c>
      <c r="E333" s="129" t="s">
        <v>404</v>
      </c>
      <c r="F333" s="130" t="s">
        <v>405</v>
      </c>
      <c r="G333" s="131" t="s">
        <v>244</v>
      </c>
      <c r="H333" s="132">
        <v>6</v>
      </c>
      <c r="I333" s="133"/>
      <c r="J333" s="134">
        <f>ROUND(I333*H333,2)</f>
        <v>0</v>
      </c>
      <c r="K333" s="130" t="s">
        <v>133</v>
      </c>
      <c r="L333" s="31"/>
      <c r="M333" s="135" t="s">
        <v>1</v>
      </c>
      <c r="N333" s="136" t="s">
        <v>40</v>
      </c>
      <c r="P333" s="137">
        <f>O333*H333</f>
        <v>0</v>
      </c>
      <c r="Q333" s="137">
        <v>0</v>
      </c>
      <c r="R333" s="137">
        <f>Q333*H333</f>
        <v>0</v>
      </c>
      <c r="S333" s="137">
        <v>2.0109999999999999E-2</v>
      </c>
      <c r="T333" s="138">
        <f>S333*H333</f>
        <v>0.12065999999999999</v>
      </c>
      <c r="AR333" s="139" t="s">
        <v>188</v>
      </c>
      <c r="AT333" s="139" t="s">
        <v>129</v>
      </c>
      <c r="AU333" s="139" t="s">
        <v>85</v>
      </c>
      <c r="AY333" s="16" t="s">
        <v>126</v>
      </c>
      <c r="BE333" s="140">
        <f>IF(N333="základní",J333,0)</f>
        <v>0</v>
      </c>
      <c r="BF333" s="140">
        <f>IF(N333="snížená",J333,0)</f>
        <v>0</v>
      </c>
      <c r="BG333" s="140">
        <f>IF(N333="zákl. přenesená",J333,0)</f>
        <v>0</v>
      </c>
      <c r="BH333" s="140">
        <f>IF(N333="sníž. přenesená",J333,0)</f>
        <v>0</v>
      </c>
      <c r="BI333" s="140">
        <f>IF(N333="nulová",J333,0)</f>
        <v>0</v>
      </c>
      <c r="BJ333" s="16" t="s">
        <v>83</v>
      </c>
      <c r="BK333" s="140">
        <f>ROUND(I333*H333,2)</f>
        <v>0</v>
      </c>
      <c r="BL333" s="16" t="s">
        <v>188</v>
      </c>
      <c r="BM333" s="139" t="s">
        <v>406</v>
      </c>
    </row>
    <row r="334" spans="2:65" s="1" customFormat="1" ht="37.85" customHeight="1">
      <c r="B334" s="127"/>
      <c r="C334" s="128" t="s">
        <v>407</v>
      </c>
      <c r="D334" s="128" t="s">
        <v>129</v>
      </c>
      <c r="E334" s="129" t="s">
        <v>408</v>
      </c>
      <c r="F334" s="130" t="s">
        <v>409</v>
      </c>
      <c r="G334" s="131" t="s">
        <v>244</v>
      </c>
      <c r="H334" s="132">
        <v>6</v>
      </c>
      <c r="I334" s="133"/>
      <c r="J334" s="134">
        <f>ROUND(I334*H334,2)</f>
        <v>0</v>
      </c>
      <c r="K334" s="130" t="s">
        <v>1</v>
      </c>
      <c r="L334" s="31"/>
      <c r="M334" s="135" t="s">
        <v>1</v>
      </c>
      <c r="N334" s="136" t="s">
        <v>40</v>
      </c>
      <c r="P334" s="137">
        <f>O334*H334</f>
        <v>0</v>
      </c>
      <c r="Q334" s="137">
        <v>2.4299999999999999E-3</v>
      </c>
      <c r="R334" s="137">
        <f>Q334*H334</f>
        <v>1.4579999999999999E-2</v>
      </c>
      <c r="S334" s="137">
        <v>0</v>
      </c>
      <c r="T334" s="138">
        <f>S334*H334</f>
        <v>0</v>
      </c>
      <c r="AR334" s="139" t="s">
        <v>188</v>
      </c>
      <c r="AT334" s="139" t="s">
        <v>129</v>
      </c>
      <c r="AU334" s="139" t="s">
        <v>85</v>
      </c>
      <c r="AY334" s="16" t="s">
        <v>126</v>
      </c>
      <c r="BE334" s="140">
        <f>IF(N334="základní",J334,0)</f>
        <v>0</v>
      </c>
      <c r="BF334" s="140">
        <f>IF(N334="snížená",J334,0)</f>
        <v>0</v>
      </c>
      <c r="BG334" s="140">
        <f>IF(N334="zákl. přenesená",J334,0)</f>
        <v>0</v>
      </c>
      <c r="BH334" s="140">
        <f>IF(N334="sníž. přenesená",J334,0)</f>
        <v>0</v>
      </c>
      <c r="BI334" s="140">
        <f>IF(N334="nulová",J334,0)</f>
        <v>0</v>
      </c>
      <c r="BJ334" s="16" t="s">
        <v>83</v>
      </c>
      <c r="BK334" s="140">
        <f>ROUND(I334*H334,2)</f>
        <v>0</v>
      </c>
      <c r="BL334" s="16" t="s">
        <v>188</v>
      </c>
      <c r="BM334" s="139" t="s">
        <v>410</v>
      </c>
    </row>
    <row r="335" spans="2:65" s="12" customFormat="1" ht="10.3">
      <c r="B335" s="141"/>
      <c r="D335" s="142" t="s">
        <v>136</v>
      </c>
      <c r="E335" s="143" t="s">
        <v>1</v>
      </c>
      <c r="F335" s="144" t="s">
        <v>228</v>
      </c>
      <c r="H335" s="143" t="s">
        <v>1</v>
      </c>
      <c r="I335" s="145"/>
      <c r="L335" s="141"/>
      <c r="M335" s="146"/>
      <c r="T335" s="147"/>
      <c r="AT335" s="143" t="s">
        <v>136</v>
      </c>
      <c r="AU335" s="143" t="s">
        <v>85</v>
      </c>
      <c r="AV335" s="12" t="s">
        <v>83</v>
      </c>
      <c r="AW335" s="12" t="s">
        <v>32</v>
      </c>
      <c r="AX335" s="12" t="s">
        <v>75</v>
      </c>
      <c r="AY335" s="143" t="s">
        <v>126</v>
      </c>
    </row>
    <row r="336" spans="2:65" s="13" customFormat="1" ht="10.3">
      <c r="B336" s="148"/>
      <c r="D336" s="142" t="s">
        <v>136</v>
      </c>
      <c r="E336" s="149" t="s">
        <v>1</v>
      </c>
      <c r="F336" s="150" t="s">
        <v>324</v>
      </c>
      <c r="H336" s="151">
        <v>6</v>
      </c>
      <c r="I336" s="152"/>
      <c r="L336" s="148"/>
      <c r="M336" s="153"/>
      <c r="T336" s="154"/>
      <c r="AT336" s="149" t="s">
        <v>136</v>
      </c>
      <c r="AU336" s="149" t="s">
        <v>85</v>
      </c>
      <c r="AV336" s="13" t="s">
        <v>85</v>
      </c>
      <c r="AW336" s="13" t="s">
        <v>32</v>
      </c>
      <c r="AX336" s="13" t="s">
        <v>83</v>
      </c>
      <c r="AY336" s="149" t="s">
        <v>126</v>
      </c>
    </row>
    <row r="337" spans="2:65" s="1" customFormat="1" ht="16.5" customHeight="1">
      <c r="B337" s="127"/>
      <c r="C337" s="128" t="s">
        <v>411</v>
      </c>
      <c r="D337" s="128" t="s">
        <v>129</v>
      </c>
      <c r="E337" s="129" t="s">
        <v>412</v>
      </c>
      <c r="F337" s="130" t="s">
        <v>413</v>
      </c>
      <c r="G337" s="131" t="s">
        <v>244</v>
      </c>
      <c r="H337" s="132">
        <v>18</v>
      </c>
      <c r="I337" s="133"/>
      <c r="J337" s="134">
        <f>ROUND(I337*H337,2)</f>
        <v>0</v>
      </c>
      <c r="K337" s="130" t="s">
        <v>133</v>
      </c>
      <c r="L337" s="31"/>
      <c r="M337" s="135" t="s">
        <v>1</v>
      </c>
      <c r="N337" s="136" t="s">
        <v>40</v>
      </c>
      <c r="P337" s="137">
        <f>O337*H337</f>
        <v>0</v>
      </c>
      <c r="Q337" s="137">
        <v>2.9E-4</v>
      </c>
      <c r="R337" s="137">
        <f>Q337*H337</f>
        <v>5.2199999999999998E-3</v>
      </c>
      <c r="S337" s="137">
        <v>0</v>
      </c>
      <c r="T337" s="138">
        <f>S337*H337</f>
        <v>0</v>
      </c>
      <c r="AR337" s="139" t="s">
        <v>188</v>
      </c>
      <c r="AT337" s="139" t="s">
        <v>129</v>
      </c>
      <c r="AU337" s="139" t="s">
        <v>85</v>
      </c>
      <c r="AY337" s="16" t="s">
        <v>126</v>
      </c>
      <c r="BE337" s="140">
        <f>IF(N337="základní",J337,0)</f>
        <v>0</v>
      </c>
      <c r="BF337" s="140">
        <f>IF(N337="snížená",J337,0)</f>
        <v>0</v>
      </c>
      <c r="BG337" s="140">
        <f>IF(N337="zákl. přenesená",J337,0)</f>
        <v>0</v>
      </c>
      <c r="BH337" s="140">
        <f>IF(N337="sníž. přenesená",J337,0)</f>
        <v>0</v>
      </c>
      <c r="BI337" s="140">
        <f>IF(N337="nulová",J337,0)</f>
        <v>0</v>
      </c>
      <c r="BJ337" s="16" t="s">
        <v>83</v>
      </c>
      <c r="BK337" s="140">
        <f>ROUND(I337*H337,2)</f>
        <v>0</v>
      </c>
      <c r="BL337" s="16" t="s">
        <v>188</v>
      </c>
      <c r="BM337" s="139" t="s">
        <v>414</v>
      </c>
    </row>
    <row r="338" spans="2:65" s="12" customFormat="1" ht="10.3">
      <c r="B338" s="141"/>
      <c r="D338" s="142" t="s">
        <v>136</v>
      </c>
      <c r="E338" s="143" t="s">
        <v>1</v>
      </c>
      <c r="F338" s="144" t="s">
        <v>415</v>
      </c>
      <c r="H338" s="143" t="s">
        <v>1</v>
      </c>
      <c r="I338" s="145"/>
      <c r="L338" s="141"/>
      <c r="M338" s="146"/>
      <c r="T338" s="147"/>
      <c r="AT338" s="143" t="s">
        <v>136</v>
      </c>
      <c r="AU338" s="143" t="s">
        <v>85</v>
      </c>
      <c r="AV338" s="12" t="s">
        <v>83</v>
      </c>
      <c r="AW338" s="12" t="s">
        <v>32</v>
      </c>
      <c r="AX338" s="12" t="s">
        <v>75</v>
      </c>
      <c r="AY338" s="143" t="s">
        <v>126</v>
      </c>
    </row>
    <row r="339" spans="2:65" s="13" customFormat="1" ht="10.3">
      <c r="B339" s="148"/>
      <c r="D339" s="142" t="s">
        <v>136</v>
      </c>
      <c r="E339" s="149" t="s">
        <v>1</v>
      </c>
      <c r="F339" s="150" t="s">
        <v>416</v>
      </c>
      <c r="H339" s="151">
        <v>16</v>
      </c>
      <c r="I339" s="152"/>
      <c r="L339" s="148"/>
      <c r="M339" s="153"/>
      <c r="T339" s="154"/>
      <c r="AT339" s="149" t="s">
        <v>136</v>
      </c>
      <c r="AU339" s="149" t="s">
        <v>85</v>
      </c>
      <c r="AV339" s="13" t="s">
        <v>85</v>
      </c>
      <c r="AW339" s="13" t="s">
        <v>32</v>
      </c>
      <c r="AX339" s="13" t="s">
        <v>75</v>
      </c>
      <c r="AY339" s="149" t="s">
        <v>126</v>
      </c>
    </row>
    <row r="340" spans="2:65" s="12" customFormat="1" ht="10.3">
      <c r="B340" s="141"/>
      <c r="D340" s="142" t="s">
        <v>136</v>
      </c>
      <c r="E340" s="143" t="s">
        <v>1</v>
      </c>
      <c r="F340" s="144" t="s">
        <v>201</v>
      </c>
      <c r="H340" s="143" t="s">
        <v>1</v>
      </c>
      <c r="I340" s="145"/>
      <c r="L340" s="141"/>
      <c r="M340" s="146"/>
      <c r="T340" s="147"/>
      <c r="AT340" s="143" t="s">
        <v>136</v>
      </c>
      <c r="AU340" s="143" t="s">
        <v>85</v>
      </c>
      <c r="AV340" s="12" t="s">
        <v>83</v>
      </c>
      <c r="AW340" s="12" t="s">
        <v>32</v>
      </c>
      <c r="AX340" s="12" t="s">
        <v>75</v>
      </c>
      <c r="AY340" s="143" t="s">
        <v>126</v>
      </c>
    </row>
    <row r="341" spans="2:65" s="13" customFormat="1" ht="10.3">
      <c r="B341" s="148"/>
      <c r="D341" s="142" t="s">
        <v>136</v>
      </c>
      <c r="E341" s="149" t="s">
        <v>1</v>
      </c>
      <c r="F341" s="150" t="s">
        <v>85</v>
      </c>
      <c r="H341" s="151">
        <v>2</v>
      </c>
      <c r="I341" s="152"/>
      <c r="L341" s="148"/>
      <c r="M341" s="153"/>
      <c r="T341" s="154"/>
      <c r="AT341" s="149" t="s">
        <v>136</v>
      </c>
      <c r="AU341" s="149" t="s">
        <v>85</v>
      </c>
      <c r="AV341" s="13" t="s">
        <v>85</v>
      </c>
      <c r="AW341" s="13" t="s">
        <v>32</v>
      </c>
      <c r="AX341" s="13" t="s">
        <v>75</v>
      </c>
      <c r="AY341" s="149" t="s">
        <v>126</v>
      </c>
    </row>
    <row r="342" spans="2:65" s="14" customFormat="1" ht="10.3">
      <c r="B342" s="155"/>
      <c r="D342" s="142" t="s">
        <v>136</v>
      </c>
      <c r="E342" s="156" t="s">
        <v>1</v>
      </c>
      <c r="F342" s="157" t="s">
        <v>140</v>
      </c>
      <c r="H342" s="158">
        <v>18</v>
      </c>
      <c r="I342" s="159"/>
      <c r="L342" s="155"/>
      <c r="M342" s="160"/>
      <c r="T342" s="161"/>
      <c r="AT342" s="156" t="s">
        <v>136</v>
      </c>
      <c r="AU342" s="156" t="s">
        <v>85</v>
      </c>
      <c r="AV342" s="14" t="s">
        <v>134</v>
      </c>
      <c r="AW342" s="14" t="s">
        <v>32</v>
      </c>
      <c r="AX342" s="14" t="s">
        <v>83</v>
      </c>
      <c r="AY342" s="156" t="s">
        <v>126</v>
      </c>
    </row>
    <row r="343" spans="2:65" s="1" customFormat="1" ht="24.15" customHeight="1">
      <c r="B343" s="127"/>
      <c r="C343" s="128" t="s">
        <v>417</v>
      </c>
      <c r="D343" s="128" t="s">
        <v>129</v>
      </c>
      <c r="E343" s="129" t="s">
        <v>418</v>
      </c>
      <c r="F343" s="130" t="s">
        <v>419</v>
      </c>
      <c r="G343" s="131" t="s">
        <v>332</v>
      </c>
      <c r="H343" s="172"/>
      <c r="I343" s="133"/>
      <c r="J343" s="134">
        <f>ROUND(I343*H343,2)</f>
        <v>0</v>
      </c>
      <c r="K343" s="130" t="s">
        <v>133</v>
      </c>
      <c r="L343" s="31"/>
      <c r="M343" s="135" t="s">
        <v>1</v>
      </c>
      <c r="N343" s="136" t="s">
        <v>40</v>
      </c>
      <c r="P343" s="137">
        <f>O343*H343</f>
        <v>0</v>
      </c>
      <c r="Q343" s="137">
        <v>0</v>
      </c>
      <c r="R343" s="137">
        <f>Q343*H343</f>
        <v>0</v>
      </c>
      <c r="S343" s="137">
        <v>0</v>
      </c>
      <c r="T343" s="138">
        <f>S343*H343</f>
        <v>0</v>
      </c>
      <c r="AR343" s="139" t="s">
        <v>188</v>
      </c>
      <c r="AT343" s="139" t="s">
        <v>129</v>
      </c>
      <c r="AU343" s="139" t="s">
        <v>85</v>
      </c>
      <c r="AY343" s="16" t="s">
        <v>126</v>
      </c>
      <c r="BE343" s="140">
        <f>IF(N343="základní",J343,0)</f>
        <v>0</v>
      </c>
      <c r="BF343" s="140">
        <f>IF(N343="snížená",J343,0)</f>
        <v>0</v>
      </c>
      <c r="BG343" s="140">
        <f>IF(N343="zákl. přenesená",J343,0)</f>
        <v>0</v>
      </c>
      <c r="BH343" s="140">
        <f>IF(N343="sníž. přenesená",J343,0)</f>
        <v>0</v>
      </c>
      <c r="BI343" s="140">
        <f>IF(N343="nulová",J343,0)</f>
        <v>0</v>
      </c>
      <c r="BJ343" s="16" t="s">
        <v>83</v>
      </c>
      <c r="BK343" s="140">
        <f>ROUND(I343*H343,2)</f>
        <v>0</v>
      </c>
      <c r="BL343" s="16" t="s">
        <v>188</v>
      </c>
      <c r="BM343" s="139" t="s">
        <v>420</v>
      </c>
    </row>
    <row r="344" spans="2:65" s="11" customFormat="1" ht="22.85" customHeight="1">
      <c r="B344" s="115"/>
      <c r="D344" s="116" t="s">
        <v>74</v>
      </c>
      <c r="E344" s="125" t="s">
        <v>421</v>
      </c>
      <c r="F344" s="125" t="s">
        <v>422</v>
      </c>
      <c r="I344" s="118"/>
      <c r="J344" s="126">
        <f>BK344</f>
        <v>0</v>
      </c>
      <c r="L344" s="115"/>
      <c r="M344" s="120"/>
      <c r="P344" s="121">
        <f>P345</f>
        <v>0</v>
      </c>
      <c r="R344" s="121">
        <f>R345</f>
        <v>5.0200000000000002E-2</v>
      </c>
      <c r="T344" s="122">
        <f>T345</f>
        <v>0</v>
      </c>
      <c r="AR344" s="116" t="s">
        <v>85</v>
      </c>
      <c r="AT344" s="123" t="s">
        <v>74</v>
      </c>
      <c r="AU344" s="123" t="s">
        <v>83</v>
      </c>
      <c r="AY344" s="116" t="s">
        <v>126</v>
      </c>
      <c r="BK344" s="124">
        <f>BK345</f>
        <v>0</v>
      </c>
    </row>
    <row r="345" spans="2:65" s="1" customFormat="1" ht="24.15" customHeight="1">
      <c r="B345" s="127"/>
      <c r="C345" s="128" t="s">
        <v>423</v>
      </c>
      <c r="D345" s="128" t="s">
        <v>129</v>
      </c>
      <c r="E345" s="129" t="s">
        <v>424</v>
      </c>
      <c r="F345" s="130" t="s">
        <v>425</v>
      </c>
      <c r="G345" s="131" t="s">
        <v>426</v>
      </c>
      <c r="H345" s="132">
        <v>1</v>
      </c>
      <c r="I345" s="133"/>
      <c r="J345" s="134">
        <f>ROUND(I345*H345,2)</f>
        <v>0</v>
      </c>
      <c r="K345" s="130" t="s">
        <v>1</v>
      </c>
      <c r="L345" s="31"/>
      <c r="M345" s="135" t="s">
        <v>1</v>
      </c>
      <c r="N345" s="136" t="s">
        <v>40</v>
      </c>
      <c r="P345" s="137">
        <f>O345*H345</f>
        <v>0</v>
      </c>
      <c r="Q345" s="137">
        <v>5.0200000000000002E-2</v>
      </c>
      <c r="R345" s="137">
        <f>Q345*H345</f>
        <v>5.0200000000000002E-2</v>
      </c>
      <c r="S345" s="137">
        <v>0</v>
      </c>
      <c r="T345" s="138">
        <f>S345*H345</f>
        <v>0</v>
      </c>
      <c r="AR345" s="139" t="s">
        <v>188</v>
      </c>
      <c r="AT345" s="139" t="s">
        <v>129</v>
      </c>
      <c r="AU345" s="139" t="s">
        <v>85</v>
      </c>
      <c r="AY345" s="16" t="s">
        <v>126</v>
      </c>
      <c r="BE345" s="140">
        <f>IF(N345="základní",J345,0)</f>
        <v>0</v>
      </c>
      <c r="BF345" s="140">
        <f>IF(N345="snížená",J345,0)</f>
        <v>0</v>
      </c>
      <c r="BG345" s="140">
        <f>IF(N345="zákl. přenesená",J345,0)</f>
        <v>0</v>
      </c>
      <c r="BH345" s="140">
        <f>IF(N345="sníž. přenesená",J345,0)</f>
        <v>0</v>
      </c>
      <c r="BI345" s="140">
        <f>IF(N345="nulová",J345,0)</f>
        <v>0</v>
      </c>
      <c r="BJ345" s="16" t="s">
        <v>83</v>
      </c>
      <c r="BK345" s="140">
        <f>ROUND(I345*H345,2)</f>
        <v>0</v>
      </c>
      <c r="BL345" s="16" t="s">
        <v>188</v>
      </c>
      <c r="BM345" s="139" t="s">
        <v>427</v>
      </c>
    </row>
    <row r="346" spans="2:65" s="11" customFormat="1" ht="22.85" customHeight="1">
      <c r="B346" s="115"/>
      <c r="D346" s="116" t="s">
        <v>74</v>
      </c>
      <c r="E346" s="125" t="s">
        <v>428</v>
      </c>
      <c r="F346" s="125" t="s">
        <v>429</v>
      </c>
      <c r="I346" s="118"/>
      <c r="J346" s="126">
        <f>BK346</f>
        <v>0</v>
      </c>
      <c r="L346" s="115"/>
      <c r="M346" s="120"/>
      <c r="P346" s="121">
        <f>SUM(P347:P356)</f>
        <v>0</v>
      </c>
      <c r="R346" s="121">
        <f>SUM(R347:R356)</f>
        <v>3.3370045959999999</v>
      </c>
      <c r="T346" s="122">
        <f>SUM(T347:T356)</f>
        <v>0</v>
      </c>
      <c r="AR346" s="116" t="s">
        <v>85</v>
      </c>
      <c r="AT346" s="123" t="s">
        <v>74</v>
      </c>
      <c r="AU346" s="123" t="s">
        <v>83</v>
      </c>
      <c r="AY346" s="116" t="s">
        <v>126</v>
      </c>
      <c r="BK346" s="124">
        <f>SUM(BK347:BK356)</f>
        <v>0</v>
      </c>
    </row>
    <row r="347" spans="2:65" s="1" customFormat="1" ht="33" customHeight="1">
      <c r="B347" s="127"/>
      <c r="C347" s="128" t="s">
        <v>430</v>
      </c>
      <c r="D347" s="128" t="s">
        <v>129</v>
      </c>
      <c r="E347" s="129" t="s">
        <v>431</v>
      </c>
      <c r="F347" s="130" t="s">
        <v>432</v>
      </c>
      <c r="G347" s="131" t="s">
        <v>132</v>
      </c>
      <c r="H347" s="132">
        <v>103.85299999999999</v>
      </c>
      <c r="I347" s="133"/>
      <c r="J347" s="134">
        <f>ROUND(I347*H347,2)</f>
        <v>0</v>
      </c>
      <c r="K347" s="130" t="s">
        <v>1</v>
      </c>
      <c r="L347" s="31"/>
      <c r="M347" s="135" t="s">
        <v>1</v>
      </c>
      <c r="N347" s="136" t="s">
        <v>40</v>
      </c>
      <c r="P347" s="137">
        <f>O347*H347</f>
        <v>0</v>
      </c>
      <c r="Q347" s="137">
        <v>3.2132000000000001E-2</v>
      </c>
      <c r="R347" s="137">
        <f>Q347*H347</f>
        <v>3.3370045959999999</v>
      </c>
      <c r="S347" s="137">
        <v>0</v>
      </c>
      <c r="T347" s="138">
        <f>S347*H347</f>
        <v>0</v>
      </c>
      <c r="AR347" s="139" t="s">
        <v>188</v>
      </c>
      <c r="AT347" s="139" t="s">
        <v>129</v>
      </c>
      <c r="AU347" s="139" t="s">
        <v>85</v>
      </c>
      <c r="AY347" s="16" t="s">
        <v>126</v>
      </c>
      <c r="BE347" s="140">
        <f>IF(N347="základní",J347,0)</f>
        <v>0</v>
      </c>
      <c r="BF347" s="140">
        <f>IF(N347="snížená",J347,0)</f>
        <v>0</v>
      </c>
      <c r="BG347" s="140">
        <f>IF(N347="zákl. přenesená",J347,0)</f>
        <v>0</v>
      </c>
      <c r="BH347" s="140">
        <f>IF(N347="sníž. přenesená",J347,0)</f>
        <v>0</v>
      </c>
      <c r="BI347" s="140">
        <f>IF(N347="nulová",J347,0)</f>
        <v>0</v>
      </c>
      <c r="BJ347" s="16" t="s">
        <v>83</v>
      </c>
      <c r="BK347" s="140">
        <f>ROUND(I347*H347,2)</f>
        <v>0</v>
      </c>
      <c r="BL347" s="16" t="s">
        <v>188</v>
      </c>
      <c r="BM347" s="139" t="s">
        <v>433</v>
      </c>
    </row>
    <row r="348" spans="2:65" s="12" customFormat="1" ht="10.3">
      <c r="B348" s="141"/>
      <c r="D348" s="142" t="s">
        <v>136</v>
      </c>
      <c r="E348" s="143" t="s">
        <v>1</v>
      </c>
      <c r="F348" s="144" t="s">
        <v>434</v>
      </c>
      <c r="H348" s="143" t="s">
        <v>1</v>
      </c>
      <c r="I348" s="145"/>
      <c r="L348" s="141"/>
      <c r="M348" s="146"/>
      <c r="T348" s="147"/>
      <c r="AT348" s="143" t="s">
        <v>136</v>
      </c>
      <c r="AU348" s="143" t="s">
        <v>85</v>
      </c>
      <c r="AV348" s="12" t="s">
        <v>83</v>
      </c>
      <c r="AW348" s="12" t="s">
        <v>32</v>
      </c>
      <c r="AX348" s="12" t="s">
        <v>75</v>
      </c>
      <c r="AY348" s="143" t="s">
        <v>126</v>
      </c>
    </row>
    <row r="349" spans="2:65" s="12" customFormat="1" ht="10.3">
      <c r="B349" s="141"/>
      <c r="D349" s="142" t="s">
        <v>136</v>
      </c>
      <c r="E349" s="143" t="s">
        <v>1</v>
      </c>
      <c r="F349" s="144" t="s">
        <v>228</v>
      </c>
      <c r="H349" s="143" t="s">
        <v>1</v>
      </c>
      <c r="I349" s="145"/>
      <c r="L349" s="141"/>
      <c r="M349" s="146"/>
      <c r="T349" s="147"/>
      <c r="AT349" s="143" t="s">
        <v>136</v>
      </c>
      <c r="AU349" s="143" t="s">
        <v>85</v>
      </c>
      <c r="AV349" s="12" t="s">
        <v>83</v>
      </c>
      <c r="AW349" s="12" t="s">
        <v>32</v>
      </c>
      <c r="AX349" s="12" t="s">
        <v>75</v>
      </c>
      <c r="AY349" s="143" t="s">
        <v>126</v>
      </c>
    </row>
    <row r="350" spans="2:65" s="13" customFormat="1" ht="10.3">
      <c r="B350" s="148"/>
      <c r="D350" s="142" t="s">
        <v>136</v>
      </c>
      <c r="E350" s="149" t="s">
        <v>1</v>
      </c>
      <c r="F350" s="150" t="s">
        <v>435</v>
      </c>
      <c r="H350" s="151">
        <v>77.528000000000006</v>
      </c>
      <c r="I350" s="152"/>
      <c r="L350" s="148"/>
      <c r="M350" s="153"/>
      <c r="T350" s="154"/>
      <c r="AT350" s="149" t="s">
        <v>136</v>
      </c>
      <c r="AU350" s="149" t="s">
        <v>85</v>
      </c>
      <c r="AV350" s="13" t="s">
        <v>85</v>
      </c>
      <c r="AW350" s="13" t="s">
        <v>32</v>
      </c>
      <c r="AX350" s="13" t="s">
        <v>75</v>
      </c>
      <c r="AY350" s="149" t="s">
        <v>126</v>
      </c>
    </row>
    <row r="351" spans="2:65" s="12" customFormat="1" ht="10.3">
      <c r="B351" s="141"/>
      <c r="D351" s="142" t="s">
        <v>136</v>
      </c>
      <c r="E351" s="143" t="s">
        <v>1</v>
      </c>
      <c r="F351" s="144" t="s">
        <v>264</v>
      </c>
      <c r="H351" s="143" t="s">
        <v>1</v>
      </c>
      <c r="I351" s="145"/>
      <c r="L351" s="141"/>
      <c r="M351" s="146"/>
      <c r="T351" s="147"/>
      <c r="AT351" s="143" t="s">
        <v>136</v>
      </c>
      <c r="AU351" s="143" t="s">
        <v>85</v>
      </c>
      <c r="AV351" s="12" t="s">
        <v>83</v>
      </c>
      <c r="AW351" s="12" t="s">
        <v>32</v>
      </c>
      <c r="AX351" s="12" t="s">
        <v>75</v>
      </c>
      <c r="AY351" s="143" t="s">
        <v>126</v>
      </c>
    </row>
    <row r="352" spans="2:65" s="13" customFormat="1" ht="10.3">
      <c r="B352" s="148"/>
      <c r="D352" s="142" t="s">
        <v>136</v>
      </c>
      <c r="E352" s="149" t="s">
        <v>1</v>
      </c>
      <c r="F352" s="150" t="s">
        <v>436</v>
      </c>
      <c r="H352" s="151">
        <v>25.74</v>
      </c>
      <c r="I352" s="152"/>
      <c r="L352" s="148"/>
      <c r="M352" s="153"/>
      <c r="T352" s="154"/>
      <c r="AT352" s="149" t="s">
        <v>136</v>
      </c>
      <c r="AU352" s="149" t="s">
        <v>85</v>
      </c>
      <c r="AV352" s="13" t="s">
        <v>85</v>
      </c>
      <c r="AW352" s="13" t="s">
        <v>32</v>
      </c>
      <c r="AX352" s="13" t="s">
        <v>75</v>
      </c>
      <c r="AY352" s="149" t="s">
        <v>126</v>
      </c>
    </row>
    <row r="353" spans="2:65" s="12" customFormat="1" ht="10.3">
      <c r="B353" s="141"/>
      <c r="D353" s="142" t="s">
        <v>136</v>
      </c>
      <c r="E353" s="143" t="s">
        <v>1</v>
      </c>
      <c r="F353" s="144" t="s">
        <v>201</v>
      </c>
      <c r="H353" s="143" t="s">
        <v>1</v>
      </c>
      <c r="I353" s="145"/>
      <c r="L353" s="141"/>
      <c r="M353" s="146"/>
      <c r="T353" s="147"/>
      <c r="AT353" s="143" t="s">
        <v>136</v>
      </c>
      <c r="AU353" s="143" t="s">
        <v>85</v>
      </c>
      <c r="AV353" s="12" t="s">
        <v>83</v>
      </c>
      <c r="AW353" s="12" t="s">
        <v>32</v>
      </c>
      <c r="AX353" s="12" t="s">
        <v>75</v>
      </c>
      <c r="AY353" s="143" t="s">
        <v>126</v>
      </c>
    </row>
    <row r="354" spans="2:65" s="13" customFormat="1" ht="10.3">
      <c r="B354" s="148"/>
      <c r="D354" s="142" t="s">
        <v>136</v>
      </c>
      <c r="E354" s="149" t="s">
        <v>1</v>
      </c>
      <c r="F354" s="150" t="s">
        <v>437</v>
      </c>
      <c r="H354" s="151">
        <v>0.58499999999999996</v>
      </c>
      <c r="I354" s="152"/>
      <c r="L354" s="148"/>
      <c r="M354" s="153"/>
      <c r="T354" s="154"/>
      <c r="AT354" s="149" t="s">
        <v>136</v>
      </c>
      <c r="AU354" s="149" t="s">
        <v>85</v>
      </c>
      <c r="AV354" s="13" t="s">
        <v>85</v>
      </c>
      <c r="AW354" s="13" t="s">
        <v>32</v>
      </c>
      <c r="AX354" s="13" t="s">
        <v>75</v>
      </c>
      <c r="AY354" s="149" t="s">
        <v>126</v>
      </c>
    </row>
    <row r="355" spans="2:65" s="14" customFormat="1" ht="10.3">
      <c r="B355" s="155"/>
      <c r="D355" s="142" t="s">
        <v>136</v>
      </c>
      <c r="E355" s="156" t="s">
        <v>1</v>
      </c>
      <c r="F355" s="157" t="s">
        <v>140</v>
      </c>
      <c r="H355" s="158">
        <v>103.85299999999999</v>
      </c>
      <c r="I355" s="159"/>
      <c r="L355" s="155"/>
      <c r="M355" s="160"/>
      <c r="T355" s="161"/>
      <c r="AT355" s="156" t="s">
        <v>136</v>
      </c>
      <c r="AU355" s="156" t="s">
        <v>85</v>
      </c>
      <c r="AV355" s="14" t="s">
        <v>134</v>
      </c>
      <c r="AW355" s="14" t="s">
        <v>32</v>
      </c>
      <c r="AX355" s="14" t="s">
        <v>83</v>
      </c>
      <c r="AY355" s="156" t="s">
        <v>126</v>
      </c>
    </row>
    <row r="356" spans="2:65" s="1" customFormat="1" ht="24.15" customHeight="1">
      <c r="B356" s="127"/>
      <c r="C356" s="128" t="s">
        <v>438</v>
      </c>
      <c r="D356" s="128" t="s">
        <v>129</v>
      </c>
      <c r="E356" s="129" t="s">
        <v>439</v>
      </c>
      <c r="F356" s="130" t="s">
        <v>440</v>
      </c>
      <c r="G356" s="131" t="s">
        <v>332</v>
      </c>
      <c r="H356" s="172"/>
      <c r="I356" s="133"/>
      <c r="J356" s="134">
        <f>ROUND(I356*H356,2)</f>
        <v>0</v>
      </c>
      <c r="K356" s="130" t="s">
        <v>133</v>
      </c>
      <c r="L356" s="31"/>
      <c r="M356" s="135" t="s">
        <v>1</v>
      </c>
      <c r="N356" s="136" t="s">
        <v>40</v>
      </c>
      <c r="P356" s="137">
        <f>O356*H356</f>
        <v>0</v>
      </c>
      <c r="Q356" s="137">
        <v>0</v>
      </c>
      <c r="R356" s="137">
        <f>Q356*H356</f>
        <v>0</v>
      </c>
      <c r="S356" s="137">
        <v>0</v>
      </c>
      <c r="T356" s="138">
        <f>S356*H356</f>
        <v>0</v>
      </c>
      <c r="AR356" s="139" t="s">
        <v>188</v>
      </c>
      <c r="AT356" s="139" t="s">
        <v>129</v>
      </c>
      <c r="AU356" s="139" t="s">
        <v>85</v>
      </c>
      <c r="AY356" s="16" t="s">
        <v>126</v>
      </c>
      <c r="BE356" s="140">
        <f>IF(N356="základní",J356,0)</f>
        <v>0</v>
      </c>
      <c r="BF356" s="140">
        <f>IF(N356="snížená",J356,0)</f>
        <v>0</v>
      </c>
      <c r="BG356" s="140">
        <f>IF(N356="zákl. přenesená",J356,0)</f>
        <v>0</v>
      </c>
      <c r="BH356" s="140">
        <f>IF(N356="sníž. přenesená",J356,0)</f>
        <v>0</v>
      </c>
      <c r="BI356" s="140">
        <f>IF(N356="nulová",J356,0)</f>
        <v>0</v>
      </c>
      <c r="BJ356" s="16" t="s">
        <v>83</v>
      </c>
      <c r="BK356" s="140">
        <f>ROUND(I356*H356,2)</f>
        <v>0</v>
      </c>
      <c r="BL356" s="16" t="s">
        <v>188</v>
      </c>
      <c r="BM356" s="139" t="s">
        <v>441</v>
      </c>
    </row>
    <row r="357" spans="2:65" s="11" customFormat="1" ht="22.85" customHeight="1">
      <c r="B357" s="115"/>
      <c r="D357" s="116" t="s">
        <v>74</v>
      </c>
      <c r="E357" s="125" t="s">
        <v>442</v>
      </c>
      <c r="F357" s="125" t="s">
        <v>443</v>
      </c>
      <c r="I357" s="118"/>
      <c r="J357" s="126">
        <f>BK357</f>
        <v>0</v>
      </c>
      <c r="L357" s="115"/>
      <c r="M357" s="120"/>
      <c r="P357" s="121">
        <f>SUM(P358:P367)</f>
        <v>0</v>
      </c>
      <c r="R357" s="121">
        <f>SUM(R358:R367)</f>
        <v>0</v>
      </c>
      <c r="T357" s="122">
        <f>SUM(T358:T367)</f>
        <v>0.27874300000000002</v>
      </c>
      <c r="AR357" s="116" t="s">
        <v>85</v>
      </c>
      <c r="AT357" s="123" t="s">
        <v>74</v>
      </c>
      <c r="AU357" s="123" t="s">
        <v>83</v>
      </c>
      <c r="AY357" s="116" t="s">
        <v>126</v>
      </c>
      <c r="BK357" s="124">
        <f>SUM(BK358:BK367)</f>
        <v>0</v>
      </c>
    </row>
    <row r="358" spans="2:65" s="1" customFormat="1" ht="24.15" customHeight="1">
      <c r="B358" s="127"/>
      <c r="C358" s="128" t="s">
        <v>444</v>
      </c>
      <c r="D358" s="128" t="s">
        <v>129</v>
      </c>
      <c r="E358" s="129" t="s">
        <v>445</v>
      </c>
      <c r="F358" s="130" t="s">
        <v>446</v>
      </c>
      <c r="G358" s="131" t="s">
        <v>143</v>
      </c>
      <c r="H358" s="132">
        <v>139.80000000000001</v>
      </c>
      <c r="I358" s="133"/>
      <c r="J358" s="134">
        <f>ROUND(I358*H358,2)</f>
        <v>0</v>
      </c>
      <c r="K358" s="130" t="s">
        <v>133</v>
      </c>
      <c r="L358" s="31"/>
      <c r="M358" s="135" t="s">
        <v>1</v>
      </c>
      <c r="N358" s="136" t="s">
        <v>40</v>
      </c>
      <c r="P358" s="137">
        <f>O358*H358</f>
        <v>0</v>
      </c>
      <c r="Q358" s="137">
        <v>0</v>
      </c>
      <c r="R358" s="137">
        <f>Q358*H358</f>
        <v>0</v>
      </c>
      <c r="S358" s="137">
        <v>1.91E-3</v>
      </c>
      <c r="T358" s="138">
        <f>S358*H358</f>
        <v>0.26701800000000003</v>
      </c>
      <c r="AR358" s="139" t="s">
        <v>188</v>
      </c>
      <c r="AT358" s="139" t="s">
        <v>129</v>
      </c>
      <c r="AU358" s="139" t="s">
        <v>85</v>
      </c>
      <c r="AY358" s="16" t="s">
        <v>126</v>
      </c>
      <c r="BE358" s="140">
        <f>IF(N358="základní",J358,0)</f>
        <v>0</v>
      </c>
      <c r="BF358" s="140">
        <f>IF(N358="snížená",J358,0)</f>
        <v>0</v>
      </c>
      <c r="BG358" s="140">
        <f>IF(N358="zákl. přenesená",J358,0)</f>
        <v>0</v>
      </c>
      <c r="BH358" s="140">
        <f>IF(N358="sníž. přenesená",J358,0)</f>
        <v>0</v>
      </c>
      <c r="BI358" s="140">
        <f>IF(N358="nulová",J358,0)</f>
        <v>0</v>
      </c>
      <c r="BJ358" s="16" t="s">
        <v>83</v>
      </c>
      <c r="BK358" s="140">
        <f>ROUND(I358*H358,2)</f>
        <v>0</v>
      </c>
      <c r="BL358" s="16" t="s">
        <v>188</v>
      </c>
      <c r="BM358" s="139" t="s">
        <v>447</v>
      </c>
    </row>
    <row r="359" spans="2:65" s="12" customFormat="1" ht="10.3">
      <c r="B359" s="141"/>
      <c r="D359" s="142" t="s">
        <v>136</v>
      </c>
      <c r="E359" s="143" t="s">
        <v>1</v>
      </c>
      <c r="F359" s="144" t="s">
        <v>448</v>
      </c>
      <c r="H359" s="143" t="s">
        <v>1</v>
      </c>
      <c r="I359" s="145"/>
      <c r="L359" s="141"/>
      <c r="M359" s="146"/>
      <c r="T359" s="147"/>
      <c r="AT359" s="143" t="s">
        <v>136</v>
      </c>
      <c r="AU359" s="143" t="s">
        <v>85</v>
      </c>
      <c r="AV359" s="12" t="s">
        <v>83</v>
      </c>
      <c r="AW359" s="12" t="s">
        <v>32</v>
      </c>
      <c r="AX359" s="12" t="s">
        <v>75</v>
      </c>
      <c r="AY359" s="143" t="s">
        <v>126</v>
      </c>
    </row>
    <row r="360" spans="2:65" s="13" customFormat="1" ht="10.3">
      <c r="B360" s="148"/>
      <c r="D360" s="142" t="s">
        <v>136</v>
      </c>
      <c r="E360" s="149" t="s">
        <v>1</v>
      </c>
      <c r="F360" s="150" t="s">
        <v>449</v>
      </c>
      <c r="H360" s="151">
        <v>139.80000000000001</v>
      </c>
      <c r="I360" s="152"/>
      <c r="L360" s="148"/>
      <c r="M360" s="153"/>
      <c r="T360" s="154"/>
      <c r="AT360" s="149" t="s">
        <v>136</v>
      </c>
      <c r="AU360" s="149" t="s">
        <v>85</v>
      </c>
      <c r="AV360" s="13" t="s">
        <v>85</v>
      </c>
      <c r="AW360" s="13" t="s">
        <v>32</v>
      </c>
      <c r="AX360" s="13" t="s">
        <v>83</v>
      </c>
      <c r="AY360" s="149" t="s">
        <v>126</v>
      </c>
    </row>
    <row r="361" spans="2:65" s="1" customFormat="1" ht="16.5" customHeight="1">
      <c r="B361" s="127"/>
      <c r="C361" s="128" t="s">
        <v>450</v>
      </c>
      <c r="D361" s="128" t="s">
        <v>129</v>
      </c>
      <c r="E361" s="129" t="s">
        <v>451</v>
      </c>
      <c r="F361" s="130" t="s">
        <v>452</v>
      </c>
      <c r="G361" s="131" t="s">
        <v>143</v>
      </c>
      <c r="H361" s="132">
        <v>6.7</v>
      </c>
      <c r="I361" s="133"/>
      <c r="J361" s="134">
        <f>ROUND(I361*H361,2)</f>
        <v>0</v>
      </c>
      <c r="K361" s="130" t="s">
        <v>133</v>
      </c>
      <c r="L361" s="31"/>
      <c r="M361" s="135" t="s">
        <v>1</v>
      </c>
      <c r="N361" s="136" t="s">
        <v>40</v>
      </c>
      <c r="P361" s="137">
        <f>O361*H361</f>
        <v>0</v>
      </c>
      <c r="Q361" s="137">
        <v>0</v>
      </c>
      <c r="R361" s="137">
        <f>Q361*H361</f>
        <v>0</v>
      </c>
      <c r="S361" s="137">
        <v>1.75E-3</v>
      </c>
      <c r="T361" s="138">
        <f>S361*H361</f>
        <v>1.1725000000000001E-2</v>
      </c>
      <c r="AR361" s="139" t="s">
        <v>188</v>
      </c>
      <c r="AT361" s="139" t="s">
        <v>129</v>
      </c>
      <c r="AU361" s="139" t="s">
        <v>85</v>
      </c>
      <c r="AY361" s="16" t="s">
        <v>126</v>
      </c>
      <c r="BE361" s="140">
        <f>IF(N361="základní",J361,0)</f>
        <v>0</v>
      </c>
      <c r="BF361" s="140">
        <f>IF(N361="snížená",J361,0)</f>
        <v>0</v>
      </c>
      <c r="BG361" s="140">
        <f>IF(N361="zákl. přenesená",J361,0)</f>
        <v>0</v>
      </c>
      <c r="BH361" s="140">
        <f>IF(N361="sníž. přenesená",J361,0)</f>
        <v>0</v>
      </c>
      <c r="BI361" s="140">
        <f>IF(N361="nulová",J361,0)</f>
        <v>0</v>
      </c>
      <c r="BJ361" s="16" t="s">
        <v>83</v>
      </c>
      <c r="BK361" s="140">
        <f>ROUND(I361*H361,2)</f>
        <v>0</v>
      </c>
      <c r="BL361" s="16" t="s">
        <v>188</v>
      </c>
      <c r="BM361" s="139" t="s">
        <v>453</v>
      </c>
    </row>
    <row r="362" spans="2:65" s="12" customFormat="1" ht="10.3">
      <c r="B362" s="141"/>
      <c r="D362" s="142" t="s">
        <v>136</v>
      </c>
      <c r="E362" s="143" t="s">
        <v>1</v>
      </c>
      <c r="F362" s="144" t="s">
        <v>201</v>
      </c>
      <c r="H362" s="143" t="s">
        <v>1</v>
      </c>
      <c r="I362" s="145"/>
      <c r="L362" s="141"/>
      <c r="M362" s="146"/>
      <c r="T362" s="147"/>
      <c r="AT362" s="143" t="s">
        <v>136</v>
      </c>
      <c r="AU362" s="143" t="s">
        <v>85</v>
      </c>
      <c r="AV362" s="12" t="s">
        <v>83</v>
      </c>
      <c r="AW362" s="12" t="s">
        <v>32</v>
      </c>
      <c r="AX362" s="12" t="s">
        <v>75</v>
      </c>
      <c r="AY362" s="143" t="s">
        <v>126</v>
      </c>
    </row>
    <row r="363" spans="2:65" s="13" customFormat="1" ht="10.3">
      <c r="B363" s="148"/>
      <c r="D363" s="142" t="s">
        <v>136</v>
      </c>
      <c r="E363" s="149" t="s">
        <v>1</v>
      </c>
      <c r="F363" s="150" t="s">
        <v>454</v>
      </c>
      <c r="H363" s="151">
        <v>2.2999999999999998</v>
      </c>
      <c r="I363" s="152"/>
      <c r="L363" s="148"/>
      <c r="M363" s="153"/>
      <c r="T363" s="154"/>
      <c r="AT363" s="149" t="s">
        <v>136</v>
      </c>
      <c r="AU363" s="149" t="s">
        <v>85</v>
      </c>
      <c r="AV363" s="13" t="s">
        <v>85</v>
      </c>
      <c r="AW363" s="13" t="s">
        <v>32</v>
      </c>
      <c r="AX363" s="13" t="s">
        <v>75</v>
      </c>
      <c r="AY363" s="149" t="s">
        <v>126</v>
      </c>
    </row>
    <row r="364" spans="2:65" s="12" customFormat="1" ht="10.3">
      <c r="B364" s="141"/>
      <c r="D364" s="142" t="s">
        <v>136</v>
      </c>
      <c r="E364" s="143" t="s">
        <v>1</v>
      </c>
      <c r="F364" s="144" t="s">
        <v>199</v>
      </c>
      <c r="H364" s="143" t="s">
        <v>1</v>
      </c>
      <c r="I364" s="145"/>
      <c r="L364" s="141"/>
      <c r="M364" s="146"/>
      <c r="T364" s="147"/>
      <c r="AT364" s="143" t="s">
        <v>136</v>
      </c>
      <c r="AU364" s="143" t="s">
        <v>85</v>
      </c>
      <c r="AV364" s="12" t="s">
        <v>83</v>
      </c>
      <c r="AW364" s="12" t="s">
        <v>32</v>
      </c>
      <c r="AX364" s="12" t="s">
        <v>75</v>
      </c>
      <c r="AY364" s="143" t="s">
        <v>126</v>
      </c>
    </row>
    <row r="365" spans="2:65" s="13" customFormat="1" ht="10.3">
      <c r="B365" s="148"/>
      <c r="D365" s="142" t="s">
        <v>136</v>
      </c>
      <c r="E365" s="149" t="s">
        <v>1</v>
      </c>
      <c r="F365" s="150" t="s">
        <v>266</v>
      </c>
      <c r="H365" s="151">
        <v>4.4000000000000004</v>
      </c>
      <c r="I365" s="152"/>
      <c r="L365" s="148"/>
      <c r="M365" s="153"/>
      <c r="T365" s="154"/>
      <c r="AT365" s="149" t="s">
        <v>136</v>
      </c>
      <c r="AU365" s="149" t="s">
        <v>85</v>
      </c>
      <c r="AV365" s="13" t="s">
        <v>85</v>
      </c>
      <c r="AW365" s="13" t="s">
        <v>32</v>
      </c>
      <c r="AX365" s="13" t="s">
        <v>75</v>
      </c>
      <c r="AY365" s="149" t="s">
        <v>126</v>
      </c>
    </row>
    <row r="366" spans="2:65" s="14" customFormat="1" ht="10.3">
      <c r="B366" s="155"/>
      <c r="D366" s="142" t="s">
        <v>136</v>
      </c>
      <c r="E366" s="156" t="s">
        <v>1</v>
      </c>
      <c r="F366" s="157" t="s">
        <v>140</v>
      </c>
      <c r="H366" s="158">
        <v>6.7</v>
      </c>
      <c r="I366" s="159"/>
      <c r="L366" s="155"/>
      <c r="M366" s="160"/>
      <c r="T366" s="161"/>
      <c r="AT366" s="156" t="s">
        <v>136</v>
      </c>
      <c r="AU366" s="156" t="s">
        <v>85</v>
      </c>
      <c r="AV366" s="14" t="s">
        <v>134</v>
      </c>
      <c r="AW366" s="14" t="s">
        <v>32</v>
      </c>
      <c r="AX366" s="14" t="s">
        <v>83</v>
      </c>
      <c r="AY366" s="156" t="s">
        <v>126</v>
      </c>
    </row>
    <row r="367" spans="2:65" s="1" customFormat="1" ht="24.15" customHeight="1">
      <c r="B367" s="127"/>
      <c r="C367" s="128" t="s">
        <v>455</v>
      </c>
      <c r="D367" s="128" t="s">
        <v>129</v>
      </c>
      <c r="E367" s="129" t="s">
        <v>456</v>
      </c>
      <c r="F367" s="130" t="s">
        <v>457</v>
      </c>
      <c r="G367" s="131" t="s">
        <v>332</v>
      </c>
      <c r="H367" s="172"/>
      <c r="I367" s="133"/>
      <c r="J367" s="134">
        <f>ROUND(I367*H367,2)</f>
        <v>0</v>
      </c>
      <c r="K367" s="130" t="s">
        <v>133</v>
      </c>
      <c r="L367" s="31"/>
      <c r="M367" s="135" t="s">
        <v>1</v>
      </c>
      <c r="N367" s="136" t="s">
        <v>40</v>
      </c>
      <c r="P367" s="137">
        <f>O367*H367</f>
        <v>0</v>
      </c>
      <c r="Q367" s="137">
        <v>0</v>
      </c>
      <c r="R367" s="137">
        <f>Q367*H367</f>
        <v>0</v>
      </c>
      <c r="S367" s="137">
        <v>0</v>
      </c>
      <c r="T367" s="138">
        <f>S367*H367</f>
        <v>0</v>
      </c>
      <c r="AR367" s="139" t="s">
        <v>188</v>
      </c>
      <c r="AT367" s="139" t="s">
        <v>129</v>
      </c>
      <c r="AU367" s="139" t="s">
        <v>85</v>
      </c>
      <c r="AY367" s="16" t="s">
        <v>126</v>
      </c>
      <c r="BE367" s="140">
        <f>IF(N367="základní",J367,0)</f>
        <v>0</v>
      </c>
      <c r="BF367" s="140">
        <f>IF(N367="snížená",J367,0)</f>
        <v>0</v>
      </c>
      <c r="BG367" s="140">
        <f>IF(N367="zákl. přenesená",J367,0)</f>
        <v>0</v>
      </c>
      <c r="BH367" s="140">
        <f>IF(N367="sníž. přenesená",J367,0)</f>
        <v>0</v>
      </c>
      <c r="BI367" s="140">
        <f>IF(N367="nulová",J367,0)</f>
        <v>0</v>
      </c>
      <c r="BJ367" s="16" t="s">
        <v>83</v>
      </c>
      <c r="BK367" s="140">
        <f>ROUND(I367*H367,2)</f>
        <v>0</v>
      </c>
      <c r="BL367" s="16" t="s">
        <v>188</v>
      </c>
      <c r="BM367" s="139" t="s">
        <v>458</v>
      </c>
    </row>
    <row r="368" spans="2:65" s="11" customFormat="1" ht="22.85" customHeight="1">
      <c r="B368" s="115"/>
      <c r="D368" s="116" t="s">
        <v>74</v>
      </c>
      <c r="E368" s="125" t="s">
        <v>459</v>
      </c>
      <c r="F368" s="125" t="s">
        <v>460</v>
      </c>
      <c r="I368" s="118"/>
      <c r="J368" s="126">
        <f>BK368</f>
        <v>0</v>
      </c>
      <c r="L368" s="115"/>
      <c r="M368" s="120"/>
      <c r="P368" s="121">
        <f>SUM(P369:P371)</f>
        <v>0</v>
      </c>
      <c r="R368" s="121">
        <f>SUM(R369:R371)</f>
        <v>5.5440000000000003E-2</v>
      </c>
      <c r="T368" s="122">
        <f>SUM(T369:T371)</f>
        <v>0</v>
      </c>
      <c r="AR368" s="116" t="s">
        <v>85</v>
      </c>
      <c r="AT368" s="123" t="s">
        <v>74</v>
      </c>
      <c r="AU368" s="123" t="s">
        <v>83</v>
      </c>
      <c r="AY368" s="116" t="s">
        <v>126</v>
      </c>
      <c r="BK368" s="124">
        <f>SUM(BK369:BK371)</f>
        <v>0</v>
      </c>
    </row>
    <row r="369" spans="2:65" s="1" customFormat="1" ht="24.15" customHeight="1">
      <c r="B369" s="127"/>
      <c r="C369" s="128" t="s">
        <v>461</v>
      </c>
      <c r="D369" s="128" t="s">
        <v>129</v>
      </c>
      <c r="E369" s="129" t="s">
        <v>462</v>
      </c>
      <c r="F369" s="130" t="s">
        <v>463</v>
      </c>
      <c r="G369" s="131" t="s">
        <v>244</v>
      </c>
      <c r="H369" s="132">
        <v>3</v>
      </c>
      <c r="I369" s="133"/>
      <c r="J369" s="134">
        <f>ROUND(I369*H369,2)</f>
        <v>0</v>
      </c>
      <c r="K369" s="130" t="s">
        <v>133</v>
      </c>
      <c r="L369" s="31"/>
      <c r="M369" s="135" t="s">
        <v>1</v>
      </c>
      <c r="N369" s="136" t="s">
        <v>40</v>
      </c>
      <c r="P369" s="137">
        <f>O369*H369</f>
        <v>0</v>
      </c>
      <c r="Q369" s="137">
        <v>0</v>
      </c>
      <c r="R369" s="137">
        <f>Q369*H369</f>
        <v>0</v>
      </c>
      <c r="S369" s="137">
        <v>0</v>
      </c>
      <c r="T369" s="138">
        <f>S369*H369</f>
        <v>0</v>
      </c>
      <c r="AR369" s="139" t="s">
        <v>188</v>
      </c>
      <c r="AT369" s="139" t="s">
        <v>129</v>
      </c>
      <c r="AU369" s="139" t="s">
        <v>85</v>
      </c>
      <c r="AY369" s="16" t="s">
        <v>126</v>
      </c>
      <c r="BE369" s="140">
        <f>IF(N369="základní",J369,0)</f>
        <v>0</v>
      </c>
      <c r="BF369" s="140">
        <f>IF(N369="snížená",J369,0)</f>
        <v>0</v>
      </c>
      <c r="BG369" s="140">
        <f>IF(N369="zákl. přenesená",J369,0)</f>
        <v>0</v>
      </c>
      <c r="BH369" s="140">
        <f>IF(N369="sníž. přenesená",J369,0)</f>
        <v>0</v>
      </c>
      <c r="BI369" s="140">
        <f>IF(N369="nulová",J369,0)</f>
        <v>0</v>
      </c>
      <c r="BJ369" s="16" t="s">
        <v>83</v>
      </c>
      <c r="BK369" s="140">
        <f>ROUND(I369*H369,2)</f>
        <v>0</v>
      </c>
      <c r="BL369" s="16" t="s">
        <v>188</v>
      </c>
      <c r="BM369" s="139" t="s">
        <v>464</v>
      </c>
    </row>
    <row r="370" spans="2:65" s="1" customFormat="1" ht="24.15" customHeight="1">
      <c r="B370" s="127"/>
      <c r="C370" s="162" t="s">
        <v>465</v>
      </c>
      <c r="D370" s="162" t="s">
        <v>203</v>
      </c>
      <c r="E370" s="163" t="s">
        <v>466</v>
      </c>
      <c r="F370" s="164" t="s">
        <v>467</v>
      </c>
      <c r="G370" s="165" t="s">
        <v>244</v>
      </c>
      <c r="H370" s="166">
        <v>3</v>
      </c>
      <c r="I370" s="167"/>
      <c r="J370" s="168">
        <f>ROUND(I370*H370,2)</f>
        <v>0</v>
      </c>
      <c r="K370" s="164" t="s">
        <v>133</v>
      </c>
      <c r="L370" s="169"/>
      <c r="M370" s="170" t="s">
        <v>1</v>
      </c>
      <c r="N370" s="171" t="s">
        <v>40</v>
      </c>
      <c r="P370" s="137">
        <f>O370*H370</f>
        <v>0</v>
      </c>
      <c r="Q370" s="137">
        <v>1.848E-2</v>
      </c>
      <c r="R370" s="137">
        <f>Q370*H370</f>
        <v>5.5440000000000003E-2</v>
      </c>
      <c r="S370" s="137">
        <v>0</v>
      </c>
      <c r="T370" s="138">
        <f>S370*H370</f>
        <v>0</v>
      </c>
      <c r="AR370" s="139" t="s">
        <v>206</v>
      </c>
      <c r="AT370" s="139" t="s">
        <v>203</v>
      </c>
      <c r="AU370" s="139" t="s">
        <v>85</v>
      </c>
      <c r="AY370" s="16" t="s">
        <v>126</v>
      </c>
      <c r="BE370" s="140">
        <f>IF(N370="základní",J370,0)</f>
        <v>0</v>
      </c>
      <c r="BF370" s="140">
        <f>IF(N370="snížená",J370,0)</f>
        <v>0</v>
      </c>
      <c r="BG370" s="140">
        <f>IF(N370="zákl. přenesená",J370,0)</f>
        <v>0</v>
      </c>
      <c r="BH370" s="140">
        <f>IF(N370="sníž. přenesená",J370,0)</f>
        <v>0</v>
      </c>
      <c r="BI370" s="140">
        <f>IF(N370="nulová",J370,0)</f>
        <v>0</v>
      </c>
      <c r="BJ370" s="16" t="s">
        <v>83</v>
      </c>
      <c r="BK370" s="140">
        <f>ROUND(I370*H370,2)</f>
        <v>0</v>
      </c>
      <c r="BL370" s="16" t="s">
        <v>188</v>
      </c>
      <c r="BM370" s="139" t="s">
        <v>468</v>
      </c>
    </row>
    <row r="371" spans="2:65" s="1" customFormat="1" ht="24.15" customHeight="1">
      <c r="B371" s="127"/>
      <c r="C371" s="128" t="s">
        <v>469</v>
      </c>
      <c r="D371" s="128" t="s">
        <v>129</v>
      </c>
      <c r="E371" s="129" t="s">
        <v>470</v>
      </c>
      <c r="F371" s="130" t="s">
        <v>471</v>
      </c>
      <c r="G371" s="131" t="s">
        <v>332</v>
      </c>
      <c r="H371" s="172"/>
      <c r="I371" s="133"/>
      <c r="J371" s="134">
        <f>ROUND(I371*H371,2)</f>
        <v>0</v>
      </c>
      <c r="K371" s="130" t="s">
        <v>133</v>
      </c>
      <c r="L371" s="31"/>
      <c r="M371" s="135" t="s">
        <v>1</v>
      </c>
      <c r="N371" s="136" t="s">
        <v>40</v>
      </c>
      <c r="P371" s="137">
        <f>O371*H371</f>
        <v>0</v>
      </c>
      <c r="Q371" s="137">
        <v>0</v>
      </c>
      <c r="R371" s="137">
        <f>Q371*H371</f>
        <v>0</v>
      </c>
      <c r="S371" s="137">
        <v>0</v>
      </c>
      <c r="T371" s="138">
        <f>S371*H371</f>
        <v>0</v>
      </c>
      <c r="AR371" s="139" t="s">
        <v>188</v>
      </c>
      <c r="AT371" s="139" t="s">
        <v>129</v>
      </c>
      <c r="AU371" s="139" t="s">
        <v>85</v>
      </c>
      <c r="AY371" s="16" t="s">
        <v>126</v>
      </c>
      <c r="BE371" s="140">
        <f>IF(N371="základní",J371,0)</f>
        <v>0</v>
      </c>
      <c r="BF371" s="140">
        <f>IF(N371="snížená",J371,0)</f>
        <v>0</v>
      </c>
      <c r="BG371" s="140">
        <f>IF(N371="zákl. přenesená",J371,0)</f>
        <v>0</v>
      </c>
      <c r="BH371" s="140">
        <f>IF(N371="sníž. přenesená",J371,0)</f>
        <v>0</v>
      </c>
      <c r="BI371" s="140">
        <f>IF(N371="nulová",J371,0)</f>
        <v>0</v>
      </c>
      <c r="BJ371" s="16" t="s">
        <v>83</v>
      </c>
      <c r="BK371" s="140">
        <f>ROUND(I371*H371,2)</f>
        <v>0</v>
      </c>
      <c r="BL371" s="16" t="s">
        <v>188</v>
      </c>
      <c r="BM371" s="139" t="s">
        <v>472</v>
      </c>
    </row>
    <row r="372" spans="2:65" s="11" customFormat="1" ht="25.95" customHeight="1">
      <c r="B372" s="115"/>
      <c r="D372" s="116" t="s">
        <v>74</v>
      </c>
      <c r="E372" s="117" t="s">
        <v>473</v>
      </c>
      <c r="F372" s="117" t="s">
        <v>474</v>
      </c>
      <c r="I372" s="118"/>
      <c r="J372" s="119">
        <f>BK372</f>
        <v>0</v>
      </c>
      <c r="L372" s="115"/>
      <c r="M372" s="120"/>
      <c r="P372" s="121">
        <f>P373+P375+P378</f>
        <v>0</v>
      </c>
      <c r="R372" s="121">
        <f>R373+R375+R378</f>
        <v>0</v>
      </c>
      <c r="T372" s="122">
        <f>T373+T375+T378</f>
        <v>0</v>
      </c>
      <c r="AR372" s="116" t="s">
        <v>158</v>
      </c>
      <c r="AT372" s="123" t="s">
        <v>74</v>
      </c>
      <c r="AU372" s="123" t="s">
        <v>75</v>
      </c>
      <c r="AY372" s="116" t="s">
        <v>126</v>
      </c>
      <c r="BK372" s="124">
        <f>BK373+BK375+BK378</f>
        <v>0</v>
      </c>
    </row>
    <row r="373" spans="2:65" s="11" customFormat="1" ht="22.85" customHeight="1">
      <c r="B373" s="115"/>
      <c r="D373" s="116" t="s">
        <v>74</v>
      </c>
      <c r="E373" s="125" t="s">
        <v>475</v>
      </c>
      <c r="F373" s="125" t="s">
        <v>476</v>
      </c>
      <c r="I373" s="118"/>
      <c r="J373" s="126">
        <f>BK373</f>
        <v>0</v>
      </c>
      <c r="L373" s="115"/>
      <c r="M373" s="120"/>
      <c r="P373" s="121">
        <f>P374</f>
        <v>0</v>
      </c>
      <c r="R373" s="121">
        <f>R374</f>
        <v>0</v>
      </c>
      <c r="T373" s="122">
        <f>T374</f>
        <v>0</v>
      </c>
      <c r="AR373" s="116" t="s">
        <v>158</v>
      </c>
      <c r="AT373" s="123" t="s">
        <v>74</v>
      </c>
      <c r="AU373" s="123" t="s">
        <v>83</v>
      </c>
      <c r="AY373" s="116" t="s">
        <v>126</v>
      </c>
      <c r="BK373" s="124">
        <f>BK374</f>
        <v>0</v>
      </c>
    </row>
    <row r="374" spans="2:65" s="1" customFormat="1" ht="16.5" customHeight="1">
      <c r="B374" s="127"/>
      <c r="C374" s="128"/>
      <c r="D374" s="128"/>
      <c r="E374" s="129"/>
      <c r="F374" s="130"/>
      <c r="G374" s="131"/>
      <c r="H374" s="172"/>
      <c r="I374" s="133"/>
      <c r="J374" s="134"/>
      <c r="K374" s="130"/>
      <c r="L374" s="31"/>
      <c r="M374" s="135" t="s">
        <v>1</v>
      </c>
      <c r="N374" s="136" t="s">
        <v>40</v>
      </c>
      <c r="P374" s="137">
        <f>O374*H374</f>
        <v>0</v>
      </c>
      <c r="Q374" s="137">
        <v>0</v>
      </c>
      <c r="R374" s="137">
        <f>Q374*H374</f>
        <v>0</v>
      </c>
      <c r="S374" s="137">
        <v>0</v>
      </c>
      <c r="T374" s="138">
        <f>S374*H374</f>
        <v>0</v>
      </c>
      <c r="AR374" s="139" t="s">
        <v>477</v>
      </c>
      <c r="AT374" s="139" t="s">
        <v>129</v>
      </c>
      <c r="AU374" s="139" t="s">
        <v>85</v>
      </c>
      <c r="AY374" s="16" t="s">
        <v>126</v>
      </c>
      <c r="BE374" s="140">
        <f>IF(N374="základní",J374,0)</f>
        <v>0</v>
      </c>
      <c r="BF374" s="140">
        <f>IF(N374="snížená",J374,0)</f>
        <v>0</v>
      </c>
      <c r="BG374" s="140">
        <f>IF(N374="zákl. přenesená",J374,0)</f>
        <v>0</v>
      </c>
      <c r="BH374" s="140">
        <f>IF(N374="sníž. přenesená",J374,0)</f>
        <v>0</v>
      </c>
      <c r="BI374" s="140">
        <f>IF(N374="nulová",J374,0)</f>
        <v>0</v>
      </c>
      <c r="BJ374" s="16" t="s">
        <v>83</v>
      </c>
      <c r="BK374" s="140">
        <f>ROUND(I374*H374,2)</f>
        <v>0</v>
      </c>
      <c r="BL374" s="16" t="s">
        <v>477</v>
      </c>
      <c r="BM374" s="139" t="s">
        <v>478</v>
      </c>
    </row>
    <row r="375" spans="2:65" s="11" customFormat="1" ht="22.85" customHeight="1">
      <c r="B375" s="115"/>
      <c r="D375" s="116" t="s">
        <v>74</v>
      </c>
      <c r="E375" s="125" t="s">
        <v>479</v>
      </c>
      <c r="F375" s="125" t="s">
        <v>480</v>
      </c>
      <c r="I375" s="118"/>
      <c r="J375" s="126">
        <f>BK375</f>
        <v>0</v>
      </c>
      <c r="L375" s="115"/>
      <c r="M375" s="120"/>
      <c r="P375" s="121">
        <f>SUM(P376:P377)</f>
        <v>0</v>
      </c>
      <c r="R375" s="121">
        <f>SUM(R376:R377)</f>
        <v>0</v>
      </c>
      <c r="T375" s="122">
        <f>SUM(T376:T377)</f>
        <v>0</v>
      </c>
      <c r="AR375" s="116" t="s">
        <v>158</v>
      </c>
      <c r="AT375" s="123" t="s">
        <v>74</v>
      </c>
      <c r="AU375" s="123" t="s">
        <v>83</v>
      </c>
      <c r="AY375" s="116" t="s">
        <v>126</v>
      </c>
      <c r="BK375" s="124">
        <f>SUM(BK376:BK377)</f>
        <v>0</v>
      </c>
    </row>
    <row r="376" spans="2:65" s="1" customFormat="1" ht="16.5" customHeight="1">
      <c r="B376" s="127"/>
      <c r="C376" s="128">
        <v>59</v>
      </c>
      <c r="D376" s="128" t="s">
        <v>129</v>
      </c>
      <c r="E376" s="129" t="s">
        <v>481</v>
      </c>
      <c r="F376" s="130" t="s">
        <v>482</v>
      </c>
      <c r="G376" s="131" t="s">
        <v>483</v>
      </c>
      <c r="H376" s="132">
        <v>1</v>
      </c>
      <c r="I376" s="133"/>
      <c r="J376" s="134">
        <f>ROUND(I376*H376,2)</f>
        <v>0</v>
      </c>
      <c r="K376" s="130" t="s">
        <v>133</v>
      </c>
      <c r="L376" s="31"/>
      <c r="M376" s="135" t="s">
        <v>1</v>
      </c>
      <c r="N376" s="136" t="s">
        <v>40</v>
      </c>
      <c r="P376" s="137">
        <f>O376*H376</f>
        <v>0</v>
      </c>
      <c r="Q376" s="137">
        <v>0</v>
      </c>
      <c r="R376" s="137">
        <f>Q376*H376</f>
        <v>0</v>
      </c>
      <c r="S376" s="137">
        <v>0</v>
      </c>
      <c r="T376" s="138">
        <f>S376*H376</f>
        <v>0</v>
      </c>
      <c r="AR376" s="139" t="s">
        <v>477</v>
      </c>
      <c r="AT376" s="139" t="s">
        <v>129</v>
      </c>
      <c r="AU376" s="139" t="s">
        <v>85</v>
      </c>
      <c r="AY376" s="16" t="s">
        <v>126</v>
      </c>
      <c r="BE376" s="140">
        <f>IF(N376="základní",J376,0)</f>
        <v>0</v>
      </c>
      <c r="BF376" s="140">
        <f>IF(N376="snížená",J376,0)</f>
        <v>0</v>
      </c>
      <c r="BG376" s="140">
        <f>IF(N376="zákl. přenesená",J376,0)</f>
        <v>0</v>
      </c>
      <c r="BH376" s="140">
        <f>IF(N376="sníž. přenesená",J376,0)</f>
        <v>0</v>
      </c>
      <c r="BI376" s="140">
        <f>IF(N376="nulová",J376,0)</f>
        <v>0</v>
      </c>
      <c r="BJ376" s="16" t="s">
        <v>83</v>
      </c>
      <c r="BK376" s="140">
        <f>ROUND(I376*H376,2)</f>
        <v>0</v>
      </c>
      <c r="BL376" s="16" t="s">
        <v>477</v>
      </c>
      <c r="BM376" s="139" t="s">
        <v>484</v>
      </c>
    </row>
    <row r="377" spans="2:65" s="1" customFormat="1" ht="25.75">
      <c r="B377" s="31"/>
      <c r="D377" s="142" t="s">
        <v>485</v>
      </c>
      <c r="F377" s="173" t="s">
        <v>486</v>
      </c>
      <c r="I377" s="174"/>
      <c r="L377" s="31"/>
      <c r="M377" s="175"/>
      <c r="T377" s="55"/>
      <c r="AT377" s="16" t="s">
        <v>485</v>
      </c>
      <c r="AU377" s="16" t="s">
        <v>85</v>
      </c>
    </row>
    <row r="378" spans="2:65" s="11" customFormat="1" ht="22.85" customHeight="1">
      <c r="B378" s="115"/>
      <c r="D378" s="116" t="s">
        <v>74</v>
      </c>
      <c r="E378" s="125" t="s">
        <v>487</v>
      </c>
      <c r="F378" s="125" t="s">
        <v>488</v>
      </c>
      <c r="I378" s="118"/>
      <c r="J378" s="126">
        <f>BK378</f>
        <v>0</v>
      </c>
      <c r="L378" s="115"/>
      <c r="M378" s="120"/>
      <c r="P378" s="121">
        <f>SUM(P379:P380)</f>
        <v>0</v>
      </c>
      <c r="R378" s="121">
        <f>SUM(R379:R380)</f>
        <v>0</v>
      </c>
      <c r="T378" s="122">
        <f>SUM(T379:T380)</f>
        <v>0</v>
      </c>
      <c r="AR378" s="116" t="s">
        <v>158</v>
      </c>
      <c r="AT378" s="123" t="s">
        <v>74</v>
      </c>
      <c r="AU378" s="123" t="s">
        <v>83</v>
      </c>
      <c r="AY378" s="116" t="s">
        <v>126</v>
      </c>
      <c r="BK378" s="124">
        <f>SUM(BK379:BK380)</f>
        <v>0</v>
      </c>
    </row>
    <row r="379" spans="2:65" s="1" customFormat="1" ht="16.5" customHeight="1">
      <c r="B379" s="127"/>
      <c r="C379" s="128">
        <v>60</v>
      </c>
      <c r="D379" s="128" t="s">
        <v>129</v>
      </c>
      <c r="E379" s="129" t="s">
        <v>489</v>
      </c>
      <c r="F379" s="130" t="s">
        <v>490</v>
      </c>
      <c r="G379" s="131" t="s">
        <v>483</v>
      </c>
      <c r="H379" s="132">
        <v>3</v>
      </c>
      <c r="I379" s="133"/>
      <c r="J379" s="134">
        <f>ROUND(I379*H379,2)</f>
        <v>0</v>
      </c>
      <c r="K379" s="130" t="s">
        <v>133</v>
      </c>
      <c r="L379" s="31"/>
      <c r="M379" s="135" t="s">
        <v>1</v>
      </c>
      <c r="N379" s="136" t="s">
        <v>40</v>
      </c>
      <c r="P379" s="137">
        <f>O379*H379</f>
        <v>0</v>
      </c>
      <c r="Q379" s="137">
        <v>0</v>
      </c>
      <c r="R379" s="137">
        <f>Q379*H379</f>
        <v>0</v>
      </c>
      <c r="S379" s="137">
        <v>0</v>
      </c>
      <c r="T379" s="138">
        <f>S379*H379</f>
        <v>0</v>
      </c>
      <c r="AR379" s="139" t="s">
        <v>477</v>
      </c>
      <c r="AT379" s="139" t="s">
        <v>129</v>
      </c>
      <c r="AU379" s="139" t="s">
        <v>85</v>
      </c>
      <c r="AY379" s="16" t="s">
        <v>126</v>
      </c>
      <c r="BE379" s="140">
        <f>IF(N379="základní",J379,0)</f>
        <v>0</v>
      </c>
      <c r="BF379" s="140">
        <f>IF(N379="snížená",J379,0)</f>
        <v>0</v>
      </c>
      <c r="BG379" s="140">
        <f>IF(N379="zákl. přenesená",J379,0)</f>
        <v>0</v>
      </c>
      <c r="BH379" s="140">
        <f>IF(N379="sníž. přenesená",J379,0)</f>
        <v>0</v>
      </c>
      <c r="BI379" s="140">
        <f>IF(N379="nulová",J379,0)</f>
        <v>0</v>
      </c>
      <c r="BJ379" s="16" t="s">
        <v>83</v>
      </c>
      <c r="BK379" s="140">
        <f>ROUND(I379*H379,2)</f>
        <v>0</v>
      </c>
      <c r="BL379" s="16" t="s">
        <v>477</v>
      </c>
      <c r="BM379" s="139" t="s">
        <v>491</v>
      </c>
    </row>
    <row r="380" spans="2:65" s="1" customFormat="1" ht="17.149999999999999">
      <c r="B380" s="31"/>
      <c r="D380" s="142" t="s">
        <v>485</v>
      </c>
      <c r="F380" s="173" t="s">
        <v>492</v>
      </c>
      <c r="I380" s="174"/>
      <c r="L380" s="31"/>
      <c r="M380" s="176"/>
      <c r="N380" s="177"/>
      <c r="O380" s="177"/>
      <c r="P380" s="177"/>
      <c r="Q380" s="177"/>
      <c r="R380" s="177"/>
      <c r="S380" s="177"/>
      <c r="T380" s="178"/>
      <c r="AT380" s="16" t="s">
        <v>485</v>
      </c>
      <c r="AU380" s="16" t="s">
        <v>85</v>
      </c>
    </row>
    <row r="381" spans="2:65" s="1" customFormat="1" ht="7" customHeight="1">
      <c r="B381" s="43"/>
      <c r="C381" s="44"/>
      <c r="D381" s="44"/>
      <c r="E381" s="44"/>
      <c r="F381" s="44"/>
      <c r="G381" s="44"/>
      <c r="H381" s="44"/>
      <c r="I381" s="44"/>
      <c r="J381" s="44"/>
      <c r="K381" s="44"/>
      <c r="L381" s="31"/>
    </row>
  </sheetData>
  <autoFilter ref="C132:K380" xr:uid="{00000000-0009-0000-0000-000001000000}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střecha</vt:lpstr>
      <vt:lpstr>'01 - střecha'!Názvy_tisku</vt:lpstr>
      <vt:lpstr>'Rekapitulace stavby'!Názvy_tisku</vt:lpstr>
      <vt:lpstr>'01 - střecha'!Oblast_tisku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J323K</dc:creator>
  <cp:lastModifiedBy>Office 365</cp:lastModifiedBy>
  <dcterms:created xsi:type="dcterms:W3CDTF">2024-12-11T10:38:28Z</dcterms:created>
  <dcterms:modified xsi:type="dcterms:W3CDTF">2024-12-11T12:59:25Z</dcterms:modified>
</cp:coreProperties>
</file>